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S:\NEW PROJECTS\DOT\Umshwathi\2021_2022\Maintenance Grade 7 and higher\New Hanover Zone Doc\Nov 21\"/>
    </mc:Choice>
  </mc:AlternateContent>
  <bookViews>
    <workbookView xWindow="-120" yWindow="-120" windowWidth="20730" windowHeight="11160" tabRatio="873" firstSheet="1" activeTab="21"/>
  </bookViews>
  <sheets>
    <sheet name="Information" sheetId="228" r:id="rId1"/>
    <sheet name="C1.2" sheetId="159" r:id="rId2"/>
    <sheet name="C1.3" sheetId="161" r:id="rId3"/>
    <sheet name="C1.5" sheetId="163" r:id="rId4"/>
    <sheet name="C1.6 " sheetId="291" r:id="rId5"/>
    <sheet name="C1.7" sheetId="165" r:id="rId6"/>
    <sheet name="C3.1" sheetId="208" r:id="rId7"/>
    <sheet name="C3.2" sheetId="308" r:id="rId8"/>
    <sheet name="C3.3" sheetId="207" r:id="rId9"/>
    <sheet name="C4.1" sheetId="303" r:id="rId10"/>
    <sheet name="C5.1" sheetId="304" r:id="rId11"/>
    <sheet name="C5.3" sheetId="305" r:id="rId12"/>
    <sheet name="C6.1" sheetId="306" r:id="rId13"/>
    <sheet name="C8.5" sheetId="193" r:id="rId14"/>
    <sheet name="C8.8" sheetId="171" r:id="rId15"/>
    <sheet name="C9.1" sheetId="294" r:id="rId16"/>
    <sheet name="C11.5" sheetId="245" r:id="rId17"/>
    <sheet name="C11.9" sheetId="307" r:id="rId18"/>
    <sheet name="A1" sheetId="285" r:id="rId19"/>
    <sheet name="Chapter E" sheetId="260" r:id="rId20"/>
    <sheet name="E1" sheetId="286" r:id="rId21"/>
    <sheet name="Chapter F" sheetId="262" r:id="rId22"/>
    <sheet name="F1" sheetId="287" r:id="rId23"/>
    <sheet name="Summary1" sheetId="288" r:id="rId24"/>
  </sheets>
  <externalReferences>
    <externalReference r:id="rId25"/>
    <externalReference r:id="rId26"/>
    <externalReference r:id="rId27"/>
    <externalReference r:id="rId28"/>
  </externalReferences>
  <definedNames>
    <definedName name="_Backfill">Information!#REF!</definedName>
    <definedName name="_Clearing">Information!#REF!</definedName>
    <definedName name="_Duration">Information!$C$11</definedName>
    <definedName name="_Excavation">Information!#REF!</definedName>
    <definedName name="_Geofabric">Information!#REF!</definedName>
    <definedName name="_HaulPerMetre">Information!#REF!</definedName>
    <definedName name="_Kerb">Information!#REF!</definedName>
    <definedName name="_LabourDaily">Information!#REF!</definedName>
    <definedName name="_LabourRate">Information!#REF!</definedName>
    <definedName name="_Mix">Information!#REF!</definedName>
    <definedName name="_Place">Information!#REF!</definedName>
    <definedName name="_Spread">Information!#REF!</definedName>
    <definedName name="_Stamp">Information!#REF!</definedName>
    <definedName name="_Subsoil">Information!#REF!</definedName>
    <definedName name="_Summary">Information!#REF!</definedName>
    <definedName name="_Wacker">Information!#REF!</definedName>
    <definedName name="Client1">Information!$C$2</definedName>
    <definedName name="Client2">Information!$C$3</definedName>
    <definedName name="ContractDescription">Information!$C$6</definedName>
    <definedName name="ContractNo">Information!$C$5</definedName>
    <definedName name="Page_A">Information!#REF!</definedName>
    <definedName name="Page_E">Information!#REF!</definedName>
    <definedName name="Page_F">Information!#REF!</definedName>
    <definedName name="_xlnm.Print_Area" localSheetId="18">'A1'!$A$2:$F$32</definedName>
    <definedName name="_xlnm.Print_Area" localSheetId="1">C1.2!$A$2:$G$42</definedName>
    <definedName name="_xlnm.Print_Area" localSheetId="2">C1.3!$A$2:$H$73</definedName>
    <definedName name="_xlnm.Print_Area" localSheetId="3">C1.5!$A$2:$H$58</definedName>
    <definedName name="_xlnm.Print_Area" localSheetId="4">'C1.6 '!$A$2:$H$40</definedName>
    <definedName name="_xlnm.Print_Area" localSheetId="5">C1.7!$A$2:$H$67</definedName>
    <definedName name="_xlnm.Print_Area" localSheetId="16">C11.5!$A$2:$H$54</definedName>
    <definedName name="_xlnm.Print_Area" localSheetId="17">C11.9!$A$2:$H$73</definedName>
    <definedName name="_xlnm.Print_Area" localSheetId="6">C3.1!$A$2:$H$44</definedName>
    <definedName name="_xlnm.Print_Area" localSheetId="7">C3.2!$A$2:$H$77</definedName>
    <definedName name="_xlnm.Print_Area" localSheetId="8">C3.3!$A$2:$H$37</definedName>
    <definedName name="_xlnm.Print_Area" localSheetId="9">C4.1!$A$2:$H$28</definedName>
    <definedName name="_xlnm.Print_Area" localSheetId="10">C5.1!$A$2:$H$20</definedName>
    <definedName name="_xlnm.Print_Area" localSheetId="11">C5.3!$B$2:$G$23</definedName>
    <definedName name="_xlnm.Print_Area" localSheetId="12">C6.1!$A$2:$H$77</definedName>
    <definedName name="_xlnm.Print_Area" localSheetId="13">C8.5!$A$2:$H$59</definedName>
    <definedName name="_xlnm.Print_Area" localSheetId="14">C8.8!$A$2:$H$115</definedName>
    <definedName name="_xlnm.Print_Area" localSheetId="15">C9.1!$A$2:$H$21</definedName>
    <definedName name="_xlnm.Print_Area" localSheetId="19">'Chapter E'!$A$2:$H$66</definedName>
    <definedName name="_xlnm.Print_Area" localSheetId="21">'Chapter F'!$A$2:$H$123</definedName>
    <definedName name="_xlnm.Print_Area" localSheetId="20">'E1'!$A$1:$F$15</definedName>
    <definedName name="_xlnm.Print_Area" localSheetId="22">'F1'!$A$1:$F$15</definedName>
    <definedName name="_xlnm.Print_Area" localSheetId="0">Information!$A$1:$E$11</definedName>
    <definedName name="_xlnm.Print_Area" localSheetId="23">Summary1!$A$1:$F$23</definedName>
    <definedName name="_xlnm.Print_Titles" localSheetId="16">C11.5!$5:$10</definedName>
    <definedName name="_xlnm.Print_Titles" localSheetId="17">C11.9!$5:$9</definedName>
    <definedName name="tbl_Units">[1]Tables!$B$4:$B$32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7" i="306" l="1"/>
  <c r="G60" i="308"/>
  <c r="G74" i="171"/>
  <c r="G62" i="262"/>
  <c r="G35" i="262" l="1"/>
  <c r="E35" i="165" l="1"/>
  <c r="E33" i="165"/>
  <c r="E31" i="165"/>
  <c r="E27" i="165"/>
  <c r="E25" i="165"/>
  <c r="E21" i="303"/>
  <c r="E19" i="303"/>
  <c r="E15" i="303"/>
  <c r="E17" i="305"/>
  <c r="E15" i="304"/>
  <c r="E17" i="294"/>
  <c r="E19" i="294" s="1"/>
  <c r="E80" i="171" l="1"/>
  <c r="E78" i="171"/>
  <c r="E76" i="171"/>
  <c r="E64" i="171"/>
  <c r="E108" i="171" s="1"/>
  <c r="E63" i="171"/>
  <c r="E55" i="171"/>
  <c r="E49" i="171"/>
  <c r="E47" i="171"/>
  <c r="E100" i="171" s="1"/>
  <c r="E45" i="171"/>
  <c r="E43" i="171"/>
  <c r="E96" i="171" s="1"/>
  <c r="E37" i="171"/>
  <c r="E35" i="171"/>
  <c r="E33" i="171"/>
  <c r="E27" i="171"/>
  <c r="E17" i="171"/>
  <c r="E86" i="171"/>
  <c r="B15" i="288"/>
  <c r="B13" i="288"/>
  <c r="B5" i="288"/>
  <c r="B2" i="288"/>
  <c r="F1" i="288"/>
  <c r="B1" i="288"/>
  <c r="C12" i="287"/>
  <c r="B9" i="287"/>
  <c r="B5" i="287"/>
  <c r="B2" i="287"/>
  <c r="F1" i="287"/>
  <c r="B1" i="287"/>
  <c r="B123" i="262"/>
  <c r="E86" i="262"/>
  <c r="G84" i="262"/>
  <c r="E80" i="262"/>
  <c r="G78" i="262"/>
  <c r="E74" i="262"/>
  <c r="G72" i="262"/>
  <c r="E68" i="262"/>
  <c r="G66" i="262"/>
  <c r="B58" i="262"/>
  <c r="B57" i="262"/>
  <c r="B55" i="262"/>
  <c r="E54" i="262"/>
  <c r="B54" i="262"/>
  <c r="B53" i="262"/>
  <c r="E39" i="262"/>
  <c r="B6" i="262"/>
  <c r="G5" i="262"/>
  <c r="G57" i="262" s="1"/>
  <c r="B3" i="262"/>
  <c r="E2" i="262"/>
  <c r="B2" i="262"/>
  <c r="C12" i="286"/>
  <c r="B9" i="286"/>
  <c r="B5" i="286"/>
  <c r="B2" i="286"/>
  <c r="F1" i="286"/>
  <c r="B1" i="286"/>
  <c r="B66" i="260"/>
  <c r="E65" i="260"/>
  <c r="G63" i="260"/>
  <c r="E53" i="260"/>
  <c r="G51" i="260"/>
  <c r="E47" i="260"/>
  <c r="G45" i="260"/>
  <c r="G43" i="260"/>
  <c r="E39" i="260"/>
  <c r="G37" i="260"/>
  <c r="E33" i="260"/>
  <c r="G31" i="260"/>
  <c r="E27" i="260"/>
  <c r="G25" i="260"/>
  <c r="E21" i="260"/>
  <c r="G19" i="260"/>
  <c r="B6" i="260"/>
  <c r="G5" i="260"/>
  <c r="B3" i="260"/>
  <c r="E2" i="260"/>
  <c r="B2" i="260"/>
  <c r="C28" i="285"/>
  <c r="B28" i="285"/>
  <c r="C18" i="285"/>
  <c r="B18" i="285"/>
  <c r="C16" i="285"/>
  <c r="B10" i="285"/>
  <c r="B6" i="285"/>
  <c r="B3" i="285"/>
  <c r="F2" i="285"/>
  <c r="B2" i="285"/>
  <c r="C1" i="285"/>
  <c r="B73" i="307"/>
  <c r="B6" i="307"/>
  <c r="G5" i="307"/>
  <c r="B3" i="307"/>
  <c r="E2" i="307"/>
  <c r="B2" i="307"/>
  <c r="B54" i="245"/>
  <c r="B6" i="245"/>
  <c r="G5" i="245"/>
  <c r="B3" i="245"/>
  <c r="E2" i="245"/>
  <c r="B2" i="245"/>
  <c r="B6" i="294"/>
  <c r="G5" i="294"/>
  <c r="B3" i="294"/>
  <c r="E2" i="294"/>
  <c r="B2" i="294"/>
  <c r="E112" i="171"/>
  <c r="E106" i="171"/>
  <c r="B70" i="171"/>
  <c r="B67" i="171"/>
  <c r="E66" i="171"/>
  <c r="B66" i="171"/>
  <c r="B65" i="171"/>
  <c r="B115" i="171" s="1"/>
  <c r="E90" i="171"/>
  <c r="B6" i="171"/>
  <c r="G5" i="171"/>
  <c r="G69" i="171" s="1"/>
  <c r="B3" i="171"/>
  <c r="E2" i="171"/>
  <c r="B2" i="171"/>
  <c r="B6" i="193"/>
  <c r="G5" i="193"/>
  <c r="B3" i="193"/>
  <c r="E2" i="193"/>
  <c r="B2" i="193"/>
  <c r="B53" i="306"/>
  <c r="B50" i="306"/>
  <c r="E49" i="306"/>
  <c r="B49" i="306"/>
  <c r="B48" i="306"/>
  <c r="B6" i="306"/>
  <c r="G5" i="306"/>
  <c r="G52" i="306" s="1"/>
  <c r="B3" i="306"/>
  <c r="E2" i="306"/>
  <c r="B2" i="306"/>
  <c r="B23" i="305"/>
  <c r="B6" i="305"/>
  <c r="G5" i="305"/>
  <c r="B3" i="305"/>
  <c r="E2" i="305"/>
  <c r="B2" i="305"/>
  <c r="B20" i="304"/>
  <c r="B6" i="304"/>
  <c r="G5" i="304"/>
  <c r="B3" i="304"/>
  <c r="E2" i="304"/>
  <c r="B2" i="304"/>
  <c r="B28" i="303"/>
  <c r="B6" i="303"/>
  <c r="G5" i="303"/>
  <c r="B3" i="303"/>
  <c r="E2" i="303"/>
  <c r="B2" i="303"/>
  <c r="B37" i="207"/>
  <c r="B6" i="207"/>
  <c r="G5" i="207"/>
  <c r="B3" i="207"/>
  <c r="E2" i="207"/>
  <c r="B2" i="207"/>
  <c r="B77" i="308"/>
  <c r="B56" i="308"/>
  <c r="B53" i="308"/>
  <c r="E52" i="308"/>
  <c r="B52" i="308"/>
  <c r="B51" i="308"/>
  <c r="G15" i="308"/>
  <c r="G14" i="308"/>
  <c r="G13" i="308"/>
  <c r="G12" i="308"/>
  <c r="G11" i="308"/>
  <c r="G10" i="308"/>
  <c r="B6" i="308"/>
  <c r="G5" i="308"/>
  <c r="G55" i="308" s="1"/>
  <c r="B3" i="308"/>
  <c r="E2" i="308"/>
  <c r="B2" i="308"/>
  <c r="B44" i="208"/>
  <c r="G25" i="208"/>
  <c r="B6" i="208"/>
  <c r="G5" i="208"/>
  <c r="B3" i="208"/>
  <c r="E2" i="208"/>
  <c r="B2" i="208"/>
  <c r="B67" i="165"/>
  <c r="B6" i="165"/>
  <c r="G5" i="165"/>
  <c r="B3" i="165"/>
  <c r="E2" i="165"/>
  <c r="B2" i="165"/>
  <c r="B40" i="291"/>
  <c r="B6" i="291"/>
  <c r="G5" i="291"/>
  <c r="B3" i="291"/>
  <c r="E2" i="291"/>
  <c r="B2" i="291"/>
  <c r="B58" i="163"/>
  <c r="E36" i="163"/>
  <c r="E14" i="163"/>
  <c r="B6" i="163"/>
  <c r="G5" i="163"/>
  <c r="B3" i="163"/>
  <c r="E2" i="163"/>
  <c r="B2" i="163"/>
  <c r="B73" i="161"/>
  <c r="E17" i="161"/>
  <c r="B6" i="161"/>
  <c r="G5" i="161"/>
  <c r="B3" i="161"/>
  <c r="E2" i="161"/>
  <c r="B2" i="161"/>
  <c r="B41" i="159"/>
  <c r="E37" i="159"/>
  <c r="G29" i="159"/>
  <c r="E31" i="159" s="1"/>
  <c r="G23" i="159"/>
  <c r="E25" i="159" s="1"/>
  <c r="E19" i="159"/>
  <c r="E17" i="159"/>
  <c r="B6" i="159"/>
  <c r="G5" i="159"/>
  <c r="B3" i="159"/>
  <c r="E2" i="159"/>
  <c r="B2" i="159"/>
  <c r="G1" i="163" l="1"/>
  <c r="E88" i="171"/>
  <c r="E92" i="171"/>
  <c r="E98" i="171"/>
  <c r="E102" i="171"/>
  <c r="E110" i="171"/>
  <c r="G1" i="260"/>
  <c r="G1" i="291" l="1"/>
  <c r="B14" i="287" l="1"/>
  <c r="E1" i="285" l="1"/>
  <c r="G31" i="262" l="1"/>
  <c r="E37" i="262" l="1"/>
  <c r="E33" i="262"/>
  <c r="G1" i="262" l="1"/>
</calcChain>
</file>

<file path=xl/sharedStrings.xml><?xml version="1.0" encoding="utf-8"?>
<sst xmlns="http://schemas.openxmlformats.org/spreadsheetml/2006/main" count="1055" uniqueCount="496">
  <si>
    <t>ITEM NO</t>
  </si>
  <si>
    <t>DESCRIPTION</t>
  </si>
  <si>
    <t>UNIT</t>
  </si>
  <si>
    <t>QUANTITY</t>
  </si>
  <si>
    <t>RATE</t>
  </si>
  <si>
    <t>AMOUNT</t>
  </si>
  <si>
    <t>m</t>
  </si>
  <si>
    <t>t</t>
  </si>
  <si>
    <t>SCHEDULE A: ROADWORKS</t>
  </si>
  <si>
    <t>Province of KwaZulu-Natal</t>
  </si>
  <si>
    <t>Department of Transport</t>
  </si>
  <si>
    <t>Lump Sum</t>
  </si>
  <si>
    <t>TOTAL CARRIED FORWARD</t>
  </si>
  <si>
    <t>GENERAL REQUIREMENTS AND PAYMENT</t>
  </si>
  <si>
    <t>C1.2.2</t>
  </si>
  <si>
    <t>Programming and Reporting</t>
  </si>
  <si>
    <t>C1.2</t>
  </si>
  <si>
    <t>month</t>
  </si>
  <si>
    <t>C1.2.2.5</t>
  </si>
  <si>
    <t>C1.2.2.6</t>
  </si>
  <si>
    <t>Preparation and submission of all information and reports specified in the Contract Documentation</t>
  </si>
  <si>
    <t>ha</t>
  </si>
  <si>
    <t>km</t>
  </si>
  <si>
    <t>m3</t>
  </si>
  <si>
    <t>kg</t>
  </si>
  <si>
    <t>%</t>
  </si>
  <si>
    <t>TOTAL BROUGHT FORWARD</t>
  </si>
  <si>
    <t>C1.2.5</t>
  </si>
  <si>
    <t>Safety</t>
  </si>
  <si>
    <t>C1.2.5.1</t>
  </si>
  <si>
    <t>Health and safety plan</t>
  </si>
  <si>
    <t>C1.2.5.2</t>
  </si>
  <si>
    <t>Implementation of health and safety plan</t>
  </si>
  <si>
    <t>No</t>
  </si>
  <si>
    <t>(a)</t>
  </si>
  <si>
    <t>(b)</t>
  </si>
  <si>
    <t xml:space="preserve">(c) </t>
  </si>
  <si>
    <t>(d)</t>
  </si>
  <si>
    <t>(e)</t>
  </si>
  <si>
    <t>(f)</t>
  </si>
  <si>
    <t>(c)</t>
  </si>
  <si>
    <t>C1.3</t>
  </si>
  <si>
    <t>CONTRACTOR'S SITE ESTABLISHMENT AND GENERAL OBLIGATIONS</t>
  </si>
  <si>
    <t>C1.3.1</t>
  </si>
  <si>
    <t>The Contractor's general obligations</t>
  </si>
  <si>
    <t>C1.3.1.1</t>
  </si>
  <si>
    <t>C1.3.1.3</t>
  </si>
  <si>
    <t>Fixed obligations</t>
  </si>
  <si>
    <t>Time-related obligations</t>
  </si>
  <si>
    <t>C1.3.2</t>
  </si>
  <si>
    <t>Contract sign boards</t>
  </si>
  <si>
    <t>m2</t>
  </si>
  <si>
    <t>ACCOMMODATION OF TRAFFIC</t>
  </si>
  <si>
    <t>C1.5.2</t>
  </si>
  <si>
    <t>Accommodation of vehicular traffic</t>
  </si>
  <si>
    <t>C1.5.7</t>
  </si>
  <si>
    <t>Temporary traffic control facilities</t>
  </si>
  <si>
    <t>C1.5.7.1</t>
  </si>
  <si>
    <t>C1.5.7.2</t>
  </si>
  <si>
    <t>C1.5.7.3</t>
  </si>
  <si>
    <t>C1.5.7.4</t>
  </si>
  <si>
    <t>C1.5.7.8</t>
  </si>
  <si>
    <t>Delineators including mounting bases and ballast:</t>
  </si>
  <si>
    <t>Traffic cones, minimum height 750 mm</t>
  </si>
  <si>
    <t>Flagmen</t>
  </si>
  <si>
    <t>Traffic controllers</t>
  </si>
  <si>
    <t>(a.i)</t>
  </si>
  <si>
    <t>(a.ii)</t>
  </si>
  <si>
    <t>Traffic control stations</t>
  </si>
  <si>
    <t>C1.6</t>
  </si>
  <si>
    <t>CLEARING AND GRUBBING</t>
  </si>
  <si>
    <t>C1.6.1</t>
  </si>
  <si>
    <t>Clearing</t>
  </si>
  <si>
    <t>C1.6.1.1</t>
  </si>
  <si>
    <t>C1.6.1.2</t>
  </si>
  <si>
    <t>Clearing with machines and some hand labour where necessary</t>
  </si>
  <si>
    <t>Clearing with hand labour only when labour enhanced work is specified</t>
  </si>
  <si>
    <t>C1.6.2</t>
  </si>
  <si>
    <t>Grubbing</t>
  </si>
  <si>
    <t>C1.6.2.1</t>
  </si>
  <si>
    <t>C1.6.2.2</t>
  </si>
  <si>
    <t>C1.7</t>
  </si>
  <si>
    <t>LOADING AND HAULING</t>
  </si>
  <si>
    <t>C1.7.1</t>
  </si>
  <si>
    <t>Loading</t>
  </si>
  <si>
    <t>C1.7.1.1</t>
  </si>
  <si>
    <t>C1.7.1.2</t>
  </si>
  <si>
    <t>C1.7.1.3</t>
  </si>
  <si>
    <t>Loading from heaps or windrows using machines and/some hand labour where necessary</t>
  </si>
  <si>
    <t>Loading by hand only from stockpile or heaps when labour ehancement work is specified or is not possible to use machines</t>
  </si>
  <si>
    <t>C1.7.2</t>
  </si>
  <si>
    <t>Hauling</t>
  </si>
  <si>
    <t>C1.7.2.1</t>
  </si>
  <si>
    <t>C1.7.2.2</t>
  </si>
  <si>
    <t>Hauling material for use in the Works and off-loading it on the site of the Works:</t>
  </si>
  <si>
    <t>Soil, gravel, crushed stone and pavement layer material</t>
  </si>
  <si>
    <t>Boulders and hard material</t>
  </si>
  <si>
    <t>Hauling material to spoil and off-loading it at a designated spoil or stockpile are:</t>
  </si>
  <si>
    <t>Cleared and grubbed material (organic matter and all other unsuitable or waste material)</t>
  </si>
  <si>
    <t>Soil and gravel material</t>
  </si>
  <si>
    <t>Boulders, hard material and concrete</t>
  </si>
  <si>
    <t>man-shift</t>
  </si>
  <si>
    <t>m3 - km</t>
  </si>
  <si>
    <t>C5.1</t>
  </si>
  <si>
    <t>ROADBED</t>
  </si>
  <si>
    <t>Roadbed construction and compaction</t>
  </si>
  <si>
    <t>C5.1.1</t>
  </si>
  <si>
    <t>Soft excavation</t>
  </si>
  <si>
    <t>(b.i)</t>
  </si>
  <si>
    <t>(b.ii)</t>
  </si>
  <si>
    <t>C5.3</t>
  </si>
  <si>
    <t>ROAD PAVEMENT LAYERS</t>
  </si>
  <si>
    <t>C5.3.2.1</t>
  </si>
  <si>
    <t>C5.3.2</t>
  </si>
  <si>
    <t>Construction of pavement layers</t>
  </si>
  <si>
    <t>(i)</t>
  </si>
  <si>
    <t>(g)</t>
  </si>
  <si>
    <t>(a.iii)</t>
  </si>
  <si>
    <t>(c.i)</t>
  </si>
  <si>
    <t>(c.ii)</t>
  </si>
  <si>
    <t>(d.i)</t>
  </si>
  <si>
    <t>Reinforcement:</t>
  </si>
  <si>
    <t>On curves with radii more than or equal to 1,0 m but less than 5,0 m</t>
  </si>
  <si>
    <t>C3.3.3.2</t>
  </si>
  <si>
    <t>On curves of radii more than or equal to 5,0 m but less than 20 m</t>
  </si>
  <si>
    <t>C3.3.3.1</t>
  </si>
  <si>
    <t>Extra over items C3.3.1 and C3.3.2 for concrete kerbing or concrete kerbing and channeling on curves</t>
  </si>
  <si>
    <t>C3.3.3</t>
  </si>
  <si>
    <t>C3.3.2.1</t>
  </si>
  <si>
    <t>Concrete kerbing-channeling combination:</t>
  </si>
  <si>
    <t>C3.3.2</t>
  </si>
  <si>
    <t>C3.3.1.1</t>
  </si>
  <si>
    <t>Concrete kerbing:</t>
  </si>
  <si>
    <t>C3.3.1</t>
  </si>
  <si>
    <t>CONCRETE KERBING AND CHANNELING, ASPHALT BERMS, CHUTES, DOWNPIPES, AS WELL AS CONCRETE, STONE PITCHED AND GABION LININGS FOR OPEN DRAINS</t>
  </si>
  <si>
    <t>C3.3</t>
  </si>
  <si>
    <t>Repairing or replacing existing drainage systems</t>
  </si>
  <si>
    <t>C3.1.15</t>
  </si>
  <si>
    <t>Exceeding 1.5m and up to 3.0m</t>
  </si>
  <si>
    <t>0m to 1.5m</t>
  </si>
  <si>
    <t>Using conventional methods</t>
  </si>
  <si>
    <t>C3.1.2.1</t>
  </si>
  <si>
    <t>C3.1.2</t>
  </si>
  <si>
    <t>DRAINS</t>
  </si>
  <si>
    <t>C3.1</t>
  </si>
  <si>
    <t>ℓ</t>
  </si>
  <si>
    <t>C3.2.24.1</t>
  </si>
  <si>
    <t>Compaction of bedding for inlets, outlets, manholes and catchpits:</t>
  </si>
  <si>
    <t>C3.2.24</t>
  </si>
  <si>
    <t>230 mm thick</t>
  </si>
  <si>
    <t>C3.2.16.2</t>
  </si>
  <si>
    <t>Brickwork (Engineering bricks):</t>
  </si>
  <si>
    <t>C3.2.16</t>
  </si>
  <si>
    <t>C3.2.10.3</t>
  </si>
  <si>
    <t>C3.2.10</t>
  </si>
  <si>
    <t>C3.2.7.6</t>
  </si>
  <si>
    <t>C3.2.7.5</t>
  </si>
  <si>
    <t>Cast in situ concrete and formwork:</t>
  </si>
  <si>
    <t>C3.2.7</t>
  </si>
  <si>
    <t>C3.2.3.5</t>
  </si>
  <si>
    <t>C3.2.3.3</t>
  </si>
  <si>
    <t>Concrete pipe culverts:</t>
  </si>
  <si>
    <t>C3.2.3</t>
  </si>
  <si>
    <t>Using imported selected material:</t>
  </si>
  <si>
    <t>C3.2.2.2</t>
  </si>
  <si>
    <t>Using the excavated material</t>
  </si>
  <si>
    <t>C3.2.2.1</t>
  </si>
  <si>
    <t>Backfilling:</t>
  </si>
  <si>
    <t>C3.2.2</t>
  </si>
  <si>
    <t>C3.2.1.4</t>
  </si>
  <si>
    <t>Excavating soft material 0 m to 1,5 m below the surface level using labour enhanced construction methods, or instructed by hand under Clause A3.2.7.2d):</t>
  </si>
  <si>
    <t>C3.2.1.2</t>
  </si>
  <si>
    <t>Excavating in all material situated within the following depth ranges below the surface level:</t>
  </si>
  <si>
    <t>C3.2.1.1</t>
  </si>
  <si>
    <t>Excavation for culvert structures:</t>
  </si>
  <si>
    <t>C3.2.1</t>
  </si>
  <si>
    <t>CULVERTS</t>
  </si>
  <si>
    <t>C3.2</t>
  </si>
  <si>
    <t>m²</t>
  </si>
  <si>
    <t>m³</t>
  </si>
  <si>
    <t>Shaping and finishing the borrow pit and quarry areas, and the stockpile sites:</t>
  </si>
  <si>
    <t>C4.1.15.1</t>
  </si>
  <si>
    <t>Boulder excavation class A</t>
  </si>
  <si>
    <t>C4.1.5.2</t>
  </si>
  <si>
    <t>C4.1.5.1</t>
  </si>
  <si>
    <t>Excavating of materials in the borrow pits and quarries, material obtained from</t>
  </si>
  <si>
    <t>C4.1.5</t>
  </si>
  <si>
    <t>In borrow pits</t>
  </si>
  <si>
    <t>C4.1.4.1</t>
  </si>
  <si>
    <t>Removing of the overburden</t>
  </si>
  <si>
    <t>C4.1.4</t>
  </si>
  <si>
    <t xml:space="preserve">m3 </t>
  </si>
  <si>
    <t>Prov Sum</t>
  </si>
  <si>
    <t>PC Sum</t>
  </si>
  <si>
    <t>Prov sum</t>
  </si>
  <si>
    <t>Client Line 1:</t>
  </si>
  <si>
    <t>Client Line 2:</t>
  </si>
  <si>
    <t>C11.5.9</t>
  </si>
  <si>
    <t>Stock-proof fences</t>
  </si>
  <si>
    <t>Fences:</t>
  </si>
  <si>
    <t>C11.5.4.1</t>
  </si>
  <si>
    <t>Dismantling existing fences and gates:</t>
  </si>
  <si>
    <t>C11.5.4</t>
  </si>
  <si>
    <t>Horizontal</t>
  </si>
  <si>
    <t>Straining posts, stays and anchors:</t>
  </si>
  <si>
    <t>C11.5.1.9</t>
  </si>
  <si>
    <t>C11.5.1.8</t>
  </si>
  <si>
    <t>C11.5.1.7</t>
  </si>
  <si>
    <t>C11.5.1.2</t>
  </si>
  <si>
    <t>C11.5.1.1</t>
  </si>
  <si>
    <t>Supply and erect new fencing material for new fences and for supplementing material in existing fences which are being repaired or removed:</t>
  </si>
  <si>
    <t>C11.5.1</t>
  </si>
  <si>
    <t>CHAPTER 11</t>
  </si>
  <si>
    <t>Single carriageway road</t>
  </si>
  <si>
    <t>C11.9.1.2</t>
  </si>
  <si>
    <t>Finishing the road and road reserve:</t>
  </si>
  <si>
    <t>C11.9.1</t>
  </si>
  <si>
    <t>FINISHING THE ROAD AND ROAD RESERVE AND TREATING OLD ROADS</t>
  </si>
  <si>
    <t>C11.9</t>
  </si>
  <si>
    <t>EXPANDED PUBLIC WORKS PROGRAMME (EPWP)</t>
  </si>
  <si>
    <t xml:space="preserve">Provision of training venue facility, including the cost of transport the learners to and from this facility </t>
  </si>
  <si>
    <t>hr</t>
  </si>
  <si>
    <t>FROM PAGE</t>
  </si>
  <si>
    <t>C2.3 SUMMARY OF BILL OF QUANTITIES</t>
  </si>
  <si>
    <t>VAT (15% of Subtotal 3)</t>
  </si>
  <si>
    <t>TOTAL CARRIED FORWARD TO FORM OF OFFER</t>
  </si>
  <si>
    <t>DISCLAIMER</t>
  </si>
  <si>
    <t>Kindly note that the responsibility lies with Tenderer to check the tender document and the tender addenda (if issued) to verify that all the information is correct and all changes have been incorporated as no claims will be entertained in this regard afterwards.  Accordingly, we confirm that the hard copies of the original tender document and the tender addenda are to be regarded to contain the correct items and quantities.</t>
  </si>
  <si>
    <t>TOTAL CARRIED FORWARD TO SUMMARY</t>
  </si>
  <si>
    <t>Contract No</t>
  </si>
  <si>
    <t>Contract Description</t>
  </si>
  <si>
    <t>C4.1</t>
  </si>
  <si>
    <t>BORROW MATERIALS</t>
  </si>
  <si>
    <t>CHAPTER</t>
  </si>
  <si>
    <t>C11.5</t>
  </si>
  <si>
    <t>FENCING</t>
  </si>
  <si>
    <t>Generic Skills</t>
  </si>
  <si>
    <t>Training costs</t>
  </si>
  <si>
    <t>Entrepreneurial skills:</t>
  </si>
  <si>
    <t>Generic Skills:</t>
  </si>
  <si>
    <t>Construction skills:</t>
  </si>
  <si>
    <t>(d.ii)</t>
  </si>
  <si>
    <t>(e.i)</t>
  </si>
  <si>
    <t>(e.ii)</t>
  </si>
  <si>
    <t>Provision of tools and apparel for the NYS workers</t>
  </si>
  <si>
    <t>Liaison with the Employer’s project manager and the training service provider:</t>
  </si>
  <si>
    <t>Liaison conducted by senior site foreman</t>
  </si>
  <si>
    <t>(a.iv)</t>
  </si>
  <si>
    <t>(a.v)</t>
  </si>
  <si>
    <t>(a.vi)</t>
  </si>
  <si>
    <t>Training of learners employed by the contractor or by the Targeted Enterprise subcontractors:</t>
  </si>
  <si>
    <t>F</t>
  </si>
  <si>
    <t>Transportation and accommodation costs of selected learners only, while receiving off-site training:</t>
  </si>
  <si>
    <t>Transportation and accommodation costs</t>
  </si>
  <si>
    <t>Payments associated with the NYS programme:</t>
  </si>
  <si>
    <t>Employment of NYS workers</t>
  </si>
  <si>
    <t>Training of NYS workers:</t>
  </si>
  <si>
    <t>Provision of training for NYS workers</t>
  </si>
  <si>
    <t>Liaison conducted by the construction manager</t>
  </si>
  <si>
    <t>E</t>
  </si>
  <si>
    <t>E6.02</t>
  </si>
  <si>
    <t>Handling costs and profit in respect of subitem E6.02(a)(i) above.</t>
  </si>
  <si>
    <t>Handling costs and profit in respect of subitem E6.02(b)(i) above.</t>
  </si>
  <si>
    <t>Handling costs and profit in respect of subitem E6.02(c)(i) above.</t>
  </si>
  <si>
    <t>Handling costs and profit in respect of subitem E6.02(d)(i) above.</t>
  </si>
  <si>
    <t>E6.03</t>
  </si>
  <si>
    <t>Handling cost and profit in respect of subitem E6.03(a) and (b) above</t>
  </si>
  <si>
    <t>Handling costs and profit in respect of subitem subitem E6.03(d)(i) above</t>
  </si>
  <si>
    <t>E6.01</t>
  </si>
  <si>
    <t>SMALL CONTRACTOR DEVELOPMENT</t>
  </si>
  <si>
    <t>Procurement of Targeted Enterprises:</t>
  </si>
  <si>
    <t>Management and execution of Targeted Enterprise procurement process:</t>
  </si>
  <si>
    <t>Procurement process for the appointment of CIDB contractor grading designation 1 Targeted Enterprise subcontractor (100 copies of the tender document required for each individual tender)</t>
  </si>
  <si>
    <t>Procurement process for the appointment of CIDB contractor grading designation 2 Targeted Enterprise subcontractor (80 copies of the tender document required for each individual tender)</t>
  </si>
  <si>
    <t>Procurement process for the appointment of CIDB contractor grading designation 3 Targeted Enterprise subcontractor (60 copies of the tender document required for each individual tender)</t>
  </si>
  <si>
    <t>Procurement process for the appointment of CIDB contractor grading designation 4 Targeted Enterprise subcontractor (50 copies of the tender document required for each individual tender)</t>
  </si>
  <si>
    <t>Procurement process for the appointment of CIDB contractor grading designation 5 Targeted Enterprise subcontractor (40 copies of the tender document required for each individual tender)</t>
  </si>
  <si>
    <t>Procurement process for the appointment of CIDB contractor grading designation 6 Targeted Enterprise subcontractor (40 copies of the tender document required for each individual tender)</t>
  </si>
  <si>
    <t>F10.1</t>
  </si>
  <si>
    <t>F10.2</t>
  </si>
  <si>
    <t>Construction Works for Targeted Enterprise subcontractors:</t>
  </si>
  <si>
    <t>Payments associated with the construction Works carried out by Targeted Enterprise subcontractors</t>
  </si>
  <si>
    <t>Handling costs and profit in respect of subitem F10.02(a)</t>
  </si>
  <si>
    <t>Supply of materials and small construction equipment to assist Targeted Enterprise subcontractors</t>
  </si>
  <si>
    <t>Handling costs and profit in respect of subitem F10.02(c)</t>
  </si>
  <si>
    <t>Management of the Targeted Enterprise subcontractors</t>
  </si>
  <si>
    <t>Month</t>
  </si>
  <si>
    <t>SCHEDULE E: EXPANDED PUBLIC WORKS PROGRAMME (EPWP)</t>
  </si>
  <si>
    <t>SCHEDULE F: SMALL CONTRACTOR DEVELOPMENT</t>
  </si>
  <si>
    <t>Handling costs and profit in respect of subitem F10.03(a)(i)</t>
  </si>
  <si>
    <t>Handling costs and profit in respect of subitem F10.03(b)(i)</t>
  </si>
  <si>
    <t>Handling costs and profit in respect of subitem F10.03(c)(i)</t>
  </si>
  <si>
    <t>Handling costs and profit in respect of subitem F10.03(d)(i)</t>
  </si>
  <si>
    <t>Contract Duration</t>
  </si>
  <si>
    <t>Months</t>
  </si>
  <si>
    <t>Note: The combined total tendered for subitems C1.3.1.1 and C1.3.1.3 shall not exceed 15% of the Tender Sum (excluding contingencies, CPA and VAT).</t>
  </si>
  <si>
    <t>Loading from stockpile using machines and some hand labour where necessary</t>
  </si>
  <si>
    <t>Clearing, shaping and disposal of accumulated sediment in existing unlined open drains</t>
  </si>
  <si>
    <t>Extra over sub-item C3.2.1.1 for excavation in hard or boulder material, irrespective of depth</t>
  </si>
  <si>
    <t>From commercial sources (G6)</t>
  </si>
  <si>
    <t>2) 600 mm Diameter</t>
  </si>
  <si>
    <t>3) 900 mm Diameter</t>
  </si>
  <si>
    <t>Provision of skew ends of pipe culvert (Class 100D)</t>
  </si>
  <si>
    <t>Preparation and compaction of in situ bedding material to 90 % of MDD (150mm Deep)</t>
  </si>
  <si>
    <t xml:space="preserve">Prefabricated kerbing </t>
  </si>
  <si>
    <t xml:space="preserve">Prefabricated kerbing-channeling </t>
  </si>
  <si>
    <t>Zinc-coated barbed wire (SABS 675) - High-tensile-grade, single-strand 3,15mm x 2,50mm oval-shaped wire - Galvanised, Class A</t>
  </si>
  <si>
    <t>Zinc-coated smooth wire  - 4,0mm dia,mild steel straining wire, Grade C galvanised</t>
  </si>
  <si>
    <t xml:space="preserve">Standards 2,0m x 2,5 kg/m mild steel y section </t>
  </si>
  <si>
    <t xml:space="preserve">Droppers 1,4m x 0,56 kg/m mild steel ridge back section </t>
  </si>
  <si>
    <t xml:space="preserve">Steel straining posts (Notched 2100 x 125mm galvanized &amp; anchored in concrete) </t>
  </si>
  <si>
    <t>Steel stays and anchors (100mm diameter and wall thickness 3mm)</t>
  </si>
  <si>
    <t>Vertical</t>
  </si>
  <si>
    <t>Repairing existing fences (Stock Proof)</t>
  </si>
  <si>
    <t>Construction of layers using conventional construction methods:</t>
  </si>
  <si>
    <t>C1.5</t>
  </si>
  <si>
    <t>TOTAL SCHEDULE A : ROADWORKS</t>
  </si>
  <si>
    <t xml:space="preserve">(i) Prime cost sum for EPWP branding     </t>
  </si>
  <si>
    <t xml:space="preserve">(ii) Handling costs and profit in respect of sub item F5.03(f)(i)above </t>
  </si>
  <si>
    <t xml:space="preserve"> EPWP Branding (refer to spec)</t>
  </si>
  <si>
    <t>Subtotal 1</t>
  </si>
  <si>
    <t>Subtotal 2</t>
  </si>
  <si>
    <t>Subtotal 3</t>
  </si>
  <si>
    <t>Single sided, reversible left or right (1000mm x 250mm)</t>
  </si>
  <si>
    <t>Double sided, reversible left or right (1000 mm x 250mm)</t>
  </si>
  <si>
    <t>SUMMARY OF SECTIONS</t>
  </si>
  <si>
    <t xml:space="preserve">Signed on behalf of the Tenderer: ……………………………………………………. (Signature)
Date: …………………………………………………..
Tenderer’s Name: ………………………………………………………………. (Company Name)
</t>
  </si>
  <si>
    <t>TOTAL SCHEDULE E: EXPANDED PUBLIC WORKS PROGRAMME</t>
  </si>
  <si>
    <t>TOTAL SCHEDULE F: CONTRACT PARTICIPATION GOALS</t>
  </si>
  <si>
    <t>P.S.C1.2.4.1</t>
  </si>
  <si>
    <t>P.S.C1.2.4</t>
  </si>
  <si>
    <t>Stakeholder Liaison</t>
  </si>
  <si>
    <t>Provision of a Community Liaison Officer (CLO)</t>
  </si>
  <si>
    <t>(b) Handling costs and profit in respect of subitem P.S.C1.2.4.1(a) above</t>
  </si>
  <si>
    <t>P.S.C1.2.4.2</t>
  </si>
  <si>
    <t>Compensation for Project Liaison Committee:</t>
  </si>
  <si>
    <t>(a) Provisional sum for Project Liaison Committee</t>
  </si>
  <si>
    <t>(b) Handling costs and profit in respect of subitem P.S.C1.2.4.2(a) above</t>
  </si>
  <si>
    <t>Grubbing with machines and some hand labour where necessary</t>
  </si>
  <si>
    <t>Grubbing with hand labour only when labour enhanced work is specified or it is not practical to use a machine</t>
  </si>
  <si>
    <t>(a) Blading by road grader of: &gt; 6m</t>
  </si>
  <si>
    <t>(i) Machine trimming: Normal Blading - 3%</t>
  </si>
  <si>
    <t xml:space="preserve">km </t>
  </si>
  <si>
    <t>(ii) Machine trimming: Dry Road Blading using Watercart - chamber 3%</t>
  </si>
  <si>
    <t xml:space="preserve">(b) Blading by road grader of: &lt; 6m </t>
  </si>
  <si>
    <t>(i) Machine trimming: Normal Blading - Without using Watercart - 3%</t>
  </si>
  <si>
    <t>(ii) Machine trimming: Dry Road Blading using Watercart- chamber 3%</t>
  </si>
  <si>
    <t>P.S.C 1.5.13</t>
  </si>
  <si>
    <t>P.S.C 1.6.11</t>
  </si>
  <si>
    <t>(c) Cutting of smaller trees.</t>
  </si>
  <si>
    <t>(i) Felling and Removal of trees : 200m to 400mm</t>
  </si>
  <si>
    <t>(ii) Felling and Removal of trees : 401m to 600mm</t>
  </si>
  <si>
    <t>(iii) Felling and Removal of trees : 601m to 800mm</t>
  </si>
  <si>
    <t>(iv) Felling and Removal of trees : 801m to 1000mm</t>
  </si>
  <si>
    <t>(v) Chemical treatment of tree stumps with chemical</t>
  </si>
  <si>
    <t>Removal and grubbing of trees and tree stumps:</t>
  </si>
  <si>
    <t>C3.1.22</t>
  </si>
  <si>
    <t>Test flushing of subsoil drain pipe systems</t>
  </si>
  <si>
    <t>P.S.C 3.1.25</t>
  </si>
  <si>
    <t xml:space="preserve">Reshape and cut side and mitre drains </t>
  </si>
  <si>
    <t>In inlet and outlet structures including kerbs, chutes and downpipes, skewed ends, catchpits, manholes, thrust and anchor blocks, excluding formwork but including Class U2 surfacing finish (30MPa)</t>
  </si>
  <si>
    <t>Welded steel fabric (Ref 245)</t>
  </si>
  <si>
    <t>SABS 927 figure 7, as shown on drawing no. SD 0309/B</t>
  </si>
  <si>
    <t>SABS 927 figure 8, as shown on drawing no. SD 0309/B</t>
  </si>
  <si>
    <t>Precast kerb (Fig. 6) and 1000m wide channel 7 as per SD0701/A</t>
  </si>
  <si>
    <t>Precast kerb (Fig. 6) and 500m wide channel 7 as per SD0701/A</t>
  </si>
  <si>
    <t>C8.8</t>
  </si>
  <si>
    <t>PATCHING AND EDGE BREAK REPAIR</t>
  </si>
  <si>
    <t>C8.8.1</t>
  </si>
  <si>
    <t>Saw cutting pavement layers for patching</t>
  </si>
  <si>
    <t>C8.8.1.1</t>
  </si>
  <si>
    <t>Asphalt or bituminous surfacing to an average depth</t>
  </si>
  <si>
    <t>Not exceeding 50 mm</t>
  </si>
  <si>
    <t>Exceeding 50 mm but not exceeding 100 mm</t>
  </si>
  <si>
    <t>C8.8.1.2</t>
  </si>
  <si>
    <t>Cemented pavement layers to an average depth</t>
  </si>
  <si>
    <t>Not exceeding 100 mm</t>
  </si>
  <si>
    <t>Exceeding 100 mm but not exceeding 200 mm</t>
  </si>
  <si>
    <t>Excedding 200 mm</t>
  </si>
  <si>
    <t>C8.8.1.3</t>
  </si>
  <si>
    <t>Granular layers to an average depth</t>
  </si>
  <si>
    <t>Not exceeding 200 mm</t>
  </si>
  <si>
    <t>C8.8.2</t>
  </si>
  <si>
    <t>Excavation in existing pavements for patching (non-milling)</t>
  </si>
  <si>
    <t>C8.8.2.1</t>
  </si>
  <si>
    <t>Asphalt layers</t>
  </si>
  <si>
    <t>Not exceeding 10 m2, including for edge repairs wider than 250 mm</t>
  </si>
  <si>
    <t>Exceeding 10 m2 but not exceeding 50 m2, including for edge repairs wider than 250 mm</t>
  </si>
  <si>
    <t>Exceeding 50 m2 up to 100 m2, including for edge repairs wider than 250 mm</t>
  </si>
  <si>
    <t xml:space="preserve">Exceeding 100 m2 </t>
  </si>
  <si>
    <t>C8.8.2.2</t>
  </si>
  <si>
    <t>Cemented layers</t>
  </si>
  <si>
    <t>C8.8.2.3</t>
  </si>
  <si>
    <t>C8.8.3</t>
  </si>
  <si>
    <t>C8.8.4</t>
  </si>
  <si>
    <t>Backfilling of excavations for patching with:</t>
  </si>
  <si>
    <t>C8.8.4.1</t>
  </si>
  <si>
    <t>C8.8.4.3</t>
  </si>
  <si>
    <t>C8.8.4.4</t>
  </si>
  <si>
    <t>Other layers (Granular)</t>
  </si>
  <si>
    <t>Compacting the floor of excavations for patching (98% MOD AASHTO)</t>
  </si>
  <si>
    <t>C8.5</t>
  </si>
  <si>
    <t>STANDARD CRACK SEALING</t>
  </si>
  <si>
    <t>C8.5.1.1</t>
  </si>
  <si>
    <t>Cleaning cracks</t>
  </si>
  <si>
    <t>Cleaning cracks with cold compressed air</t>
  </si>
  <si>
    <t>C8.5.1.3</t>
  </si>
  <si>
    <t>C8.5.1.4</t>
  </si>
  <si>
    <t>Sealing the cracks</t>
  </si>
  <si>
    <t>Priming (invert bitumen emulsion)</t>
  </si>
  <si>
    <t>Sealing using (Class C-E1 modified binder crack sealant)</t>
  </si>
  <si>
    <t/>
  </si>
  <si>
    <t>C9.1</t>
  </si>
  <si>
    <t>ASPHALT LAYERS</t>
  </si>
  <si>
    <t>C9.1.1</t>
  </si>
  <si>
    <t>Asphalt mix designs</t>
  </si>
  <si>
    <t>C9.1.3</t>
  </si>
  <si>
    <t>Application of bond coat</t>
  </si>
  <si>
    <t>C9.1.3.2</t>
  </si>
  <si>
    <t>C9.1.3.3</t>
  </si>
  <si>
    <t>Applied by hand using brushes on all exposed transverse and longitudinal construction joints</t>
  </si>
  <si>
    <t>C1.5.7.7</t>
  </si>
  <si>
    <t>Traffic calming devices:</t>
  </si>
  <si>
    <t>Exceeding 100 mm</t>
  </si>
  <si>
    <t>Chemically stabilised pavement materials (G2 Stabilised with 2% Cement compacted to 98% MOD AASHTO) for a patch with a surface area:</t>
  </si>
  <si>
    <t>Asphalt for a patch with a surface area (Continuously graded medium asphalt with a 50/70 Pen Grade binder with a maximum aggregate size of 14mm and compacted to a density of  97% RICE):</t>
  </si>
  <si>
    <t>Granular base material (G2 compacted to 85% Bulk Relative Density) for a patch with a surface area:</t>
  </si>
  <si>
    <t>C1.2.2.1</t>
  </si>
  <si>
    <t>Reviewing and updating a Scheme 1 Programme</t>
  </si>
  <si>
    <t>Submission of a Scheme 1 Programme</t>
  </si>
  <si>
    <t>C3.1.3</t>
  </si>
  <si>
    <t>Excavation, clearing and disposal of accumulated sediment in existing  lined drains and drainage systems</t>
  </si>
  <si>
    <t>C3.1.3.3</t>
  </si>
  <si>
    <t>Using labour enhanced construction methods :</t>
  </si>
  <si>
    <t>Manholes and inlet and outlet structures</t>
  </si>
  <si>
    <t>Culvert barrels</t>
  </si>
  <si>
    <t>Borrow pits</t>
  </si>
  <si>
    <t>C5.1.1.2</t>
  </si>
  <si>
    <t>Compaction of in-situ material to 93% of MDD</t>
  </si>
  <si>
    <t>Gravel wearing course layer (150mm) compacted to 95% of MDD</t>
  </si>
  <si>
    <t>Formwork of concrete under items C3.2.7.3 to 5 above (F1 finish )</t>
  </si>
  <si>
    <t>C6.1</t>
  </si>
  <si>
    <t>PAVER LAID CONCRETE LAYERS</t>
  </si>
  <si>
    <t>C6.1.1</t>
  </si>
  <si>
    <t>Construction of trial section (Complete: including texturing and curing)</t>
  </si>
  <si>
    <t>C6.1.1.2</t>
  </si>
  <si>
    <t>Labour enhanced construction (state pavement type and nominal thickness)</t>
  </si>
  <si>
    <t>C6.1.2</t>
  </si>
  <si>
    <t>Construction of jointed concrete pavement (JCP) (Excluding texturing and curing)</t>
  </si>
  <si>
    <t>C6.1.2.1</t>
  </si>
  <si>
    <t>JCP without dowels:</t>
  </si>
  <si>
    <t>Labour enhanced construction (state nominal thickness)</t>
  </si>
  <si>
    <t>C6.1.2.2</t>
  </si>
  <si>
    <t>JCP with dowels:</t>
  </si>
  <si>
    <t>C6.1.2.3</t>
  </si>
  <si>
    <t>Additional concrete placed to thicken up the slab at joints as specified in the Contract Documentation</t>
  </si>
  <si>
    <t>C6.1.4</t>
  </si>
  <si>
    <t>Texturing and curing the concrete pavement</t>
  </si>
  <si>
    <t>C6.1.4.1</t>
  </si>
  <si>
    <t>Burlap-dragged and grooved texture:</t>
  </si>
  <si>
    <t>Labour enhanced construction</t>
  </si>
  <si>
    <t>C6.1.4.2</t>
  </si>
  <si>
    <t>Burlap-dragged and broom finish only</t>
  </si>
  <si>
    <t>C6.1.4.3</t>
  </si>
  <si>
    <t>Curing:</t>
  </si>
  <si>
    <t>C6.1.5</t>
  </si>
  <si>
    <t>Variation in the rate of application of the curing compound</t>
  </si>
  <si>
    <t>C6.1.6</t>
  </si>
  <si>
    <t>Joints</t>
  </si>
  <si>
    <t xml:space="preserve">   C6.1.6.1</t>
  </si>
  <si>
    <t>Expansion joints complete (excluding dowels)</t>
  </si>
  <si>
    <t>C6.1.6.2</t>
  </si>
  <si>
    <t>Longitudinal hinge joints:</t>
  </si>
  <si>
    <t>Sealed hinge joints (indicate type and reference to drawings)</t>
  </si>
  <si>
    <t>C6.1.6.3</t>
  </si>
  <si>
    <t>Sealed transverse contraction joints sawn in two separate operations (widths as shown on the drawings)</t>
  </si>
  <si>
    <t>C6.1.7</t>
  </si>
  <si>
    <t>Steel reinforcement in concrete pavements</t>
  </si>
  <si>
    <t>C6.1.7.1</t>
  </si>
  <si>
    <t>Mild steel bars</t>
  </si>
  <si>
    <t>C6.1.7.2</t>
  </si>
  <si>
    <t>High tensile steel bars</t>
  </si>
  <si>
    <t>C6.1.7.3</t>
  </si>
  <si>
    <t>Welded steel fabric</t>
  </si>
  <si>
    <t>C6.1.8</t>
  </si>
  <si>
    <t>Drilling of testing of cores</t>
  </si>
  <si>
    <t>C6.1.8.1</t>
  </si>
  <si>
    <t>100 mm cores drilled from pavement for testing of compressive strength</t>
  </si>
  <si>
    <t>On Class C bedding Class 100D</t>
  </si>
  <si>
    <t>Rumble strips as per SD0314/A</t>
  </si>
  <si>
    <t>Speed Control Humps as per SD0314/A</t>
  </si>
  <si>
    <t>PROVISION OF ROUTINE AND SAFETY MAINTENANCE ON VARIOUS ROADS WITHIN THE NEW HANOVER ZONE - UMSHWATHI AREA OFFICE</t>
  </si>
  <si>
    <t>ZNB01222/00000/00/PMC/INF/21/T</t>
  </si>
  <si>
    <t xml:space="preserve">TOTAL CARRIED FORWARD </t>
  </si>
  <si>
    <t xml:space="preserve">E&amp;OE - CONTRACTOR TO INSERT AND ENSURE ALL FORMULAE ARE CORRECT </t>
  </si>
  <si>
    <t>Applied in restricted areas using a portable pressure sprayer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</si>
</sst>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5" formatCode="&quot;R&quot;#,##0;\-&quot;R&quot;#,##0"/>
    <numFmt numFmtId="44" formatCode="_-&quot;R&quot;* #,##0.00_-;\-&quot;R&quot;* #,##0.00_-;_-&quot;R&quot;* &quot;-&quot;??_-;_-@_-"/>
    <numFmt numFmtId="43" formatCode="_-* #,##0.00_-;\-* #,##0.00_-;_-* &quot;-&quot;??_-;_-@_-"/>
    <numFmt numFmtId="164" formatCode="_ &quot;R&quot;\ * #,##0.00_ ;_ &quot;R&quot;\ * \-#,##0.00_ ;_ &quot;R&quot;\ * &quot;-&quot;??_ ;_ @_ "/>
    <numFmt numFmtId="165" formatCode="_ * #,##0.00_ ;_ * \-#,##0.00_ ;_ * &quot;-&quot;??_ ;_ @_ "/>
    <numFmt numFmtId="166" formatCode="_(&quot;$&quot;* #,##0.00_);_(&quot;$&quot;* \(#,##0.00\);_(&quot;$&quot;* &quot;-&quot;??_);_(@_)"/>
    <numFmt numFmtId="167" formatCode="_(* #,##0.00_);_(* \(#,##0.00\);_(* &quot;-&quot;??_);_(@_)"/>
    <numFmt numFmtId="168" formatCode="&quot;R&quot;\ #,##0.00"/>
    <numFmt numFmtId="169" formatCode="0.0%"/>
    <numFmt numFmtId="170" formatCode="[$R-1C09]\ #\ ###\ ##0.00;[Red][$R-1C09]\-#\ ###\ ##0.00"/>
    <numFmt numFmtId="171" formatCode="_-* #.##0.00_-;\-* #.##0.00_-;_-* &quot;-&quot;??_-;_-@_-"/>
    <numFmt numFmtId="172" formatCode="&quot;R&quot;#,##0.00"/>
    <numFmt numFmtId="174" formatCode="#,##0.0"/>
    <numFmt numFmtId="176" formatCode="#,##0_ ;[Red]\-#,##0\ "/>
    <numFmt numFmtId="177" formatCode="&quot;C&quot;0"/>
    <numFmt numFmtId="178" formatCode="#,##0.00_ ;[Red]\-#,##0.00\ "/>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u/>
      <sz val="10"/>
      <name val="Times New Roman"/>
      <family val="1"/>
    </font>
    <font>
      <sz val="10"/>
      <name val="Arial"/>
      <family val="2"/>
    </font>
    <font>
      <i/>
      <u/>
      <sz val="10"/>
      <name val="Times New Roman"/>
      <family val="1"/>
    </font>
    <font>
      <sz val="12"/>
      <name val="Arial"/>
      <family val="2"/>
    </font>
    <font>
      <sz val="10"/>
      <name val="Times New Roman"/>
      <family val="1"/>
    </font>
    <font>
      <sz val="11"/>
      <name val="Arial"/>
      <family val="2"/>
    </font>
    <font>
      <sz val="8"/>
      <name val="Arial"/>
      <family val="2"/>
    </font>
    <font>
      <sz val="9"/>
      <name val="Arial"/>
      <family val="2"/>
    </font>
    <font>
      <b/>
      <sz val="9"/>
      <name val="Arial"/>
      <family val="2"/>
    </font>
    <font>
      <b/>
      <sz val="10"/>
      <color rgb="FF000000"/>
      <name val="Arial"/>
      <family val="2"/>
    </font>
    <font>
      <b/>
      <sz val="8"/>
      <color rgb="FF000000"/>
      <name val="Arial"/>
      <family val="2"/>
    </font>
    <font>
      <sz val="8"/>
      <color rgb="FF000000"/>
      <name val="Segoe UI"/>
      <family val="2"/>
    </font>
    <font>
      <b/>
      <sz val="10"/>
      <color rgb="FFFF0000"/>
      <name val="Arial"/>
      <family val="2"/>
    </font>
  </fonts>
  <fills count="4">
    <fill>
      <patternFill patternType="none"/>
    </fill>
    <fill>
      <patternFill patternType="gray125"/>
    </fill>
    <fill>
      <patternFill patternType="solid">
        <fgColor rgb="FFFFFF99"/>
        <bgColor indexed="64"/>
      </patternFill>
    </fill>
    <fill>
      <patternFill patternType="solid">
        <fgColor theme="9" tint="0.59999389629810485"/>
        <bgColor indexed="64"/>
      </patternFill>
    </fill>
  </fills>
  <borders count="42">
    <border>
      <left/>
      <right/>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ck">
        <color auto="1"/>
      </left>
      <right/>
      <top/>
      <bottom/>
      <diagonal/>
    </border>
    <border>
      <left/>
      <right style="thin">
        <color indexed="8"/>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auto="1"/>
      </right>
      <top style="thin">
        <color indexed="64"/>
      </top>
      <bottom/>
      <diagonal/>
    </border>
    <border>
      <left/>
      <right style="thin">
        <color auto="1"/>
      </right>
      <top/>
      <bottom style="thin">
        <color auto="1"/>
      </bottom>
      <diagonal/>
    </border>
    <border>
      <left/>
      <right style="thin">
        <color indexed="64"/>
      </right>
      <top/>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auto="1"/>
      </bottom>
      <diagonal/>
    </border>
    <border>
      <left style="medium">
        <color auto="1"/>
      </left>
      <right/>
      <top/>
      <bottom/>
      <diagonal/>
    </border>
    <border>
      <left style="thin">
        <color auto="1"/>
      </left>
      <right/>
      <top style="medium">
        <color indexed="64"/>
      </top>
      <bottom style="medium">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indexed="64"/>
      </left>
      <right/>
      <top style="thin">
        <color auto="1"/>
      </top>
      <bottom style="medium">
        <color indexed="64"/>
      </bottom>
      <diagonal/>
    </border>
    <border>
      <left style="thin">
        <color auto="1"/>
      </left>
      <right style="medium">
        <color auto="1"/>
      </right>
      <top style="thin">
        <color auto="1"/>
      </top>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s>
  <cellStyleXfs count="34">
    <xf numFmtId="0" fontId="0" fillId="0" borderId="0"/>
    <xf numFmtId="167" fontId="6" fillId="0" borderId="0" applyFont="0" applyFill="0" applyBorder="0" applyAlignment="0" applyProtection="0"/>
    <xf numFmtId="3" fontId="6" fillId="0" borderId="0" applyFont="0" applyFill="0" applyBorder="0" applyAlignment="0" applyProtection="0"/>
    <xf numFmtId="166" fontId="6" fillId="0" borderId="0" applyFont="0" applyFill="0" applyBorder="0" applyAlignment="0" applyProtection="0"/>
    <xf numFmtId="166" fontId="9" fillId="0" borderId="0" applyFont="0" applyFill="0" applyBorder="0" applyAlignment="0" applyProtection="0"/>
    <xf numFmtId="0" fontId="9" fillId="0" borderId="0"/>
    <xf numFmtId="0" fontId="8" fillId="0" borderId="0"/>
    <xf numFmtId="9" fontId="6" fillId="0" borderId="0" applyFont="0" applyFill="0" applyBorder="0" applyAlignment="0" applyProtection="0"/>
    <xf numFmtId="0" fontId="5" fillId="0" borderId="0"/>
    <xf numFmtId="0" fontId="10" fillId="0" borderId="9"/>
    <xf numFmtId="0" fontId="11" fillId="0" borderId="0"/>
    <xf numFmtId="170" fontId="6" fillId="0" borderId="10" applyFill="0" applyProtection="0"/>
    <xf numFmtId="0" fontId="6" fillId="0" borderId="0"/>
    <xf numFmtId="0" fontId="4" fillId="0" borderId="0"/>
    <xf numFmtId="43" fontId="4"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0" fontId="6" fillId="0" borderId="0"/>
    <xf numFmtId="4" fontId="11" fillId="0" borderId="0" applyProtection="0"/>
    <xf numFmtId="5" fontId="12" fillId="0" borderId="0" applyFont="0" applyFill="0" applyBorder="0" applyAlignment="0" applyProtection="0"/>
    <xf numFmtId="0" fontId="3" fillId="0" borderId="0"/>
    <xf numFmtId="171" fontId="3" fillId="0" borderId="0" applyFont="0" applyFill="0" applyBorder="0" applyAlignment="0" applyProtection="0"/>
    <xf numFmtId="0" fontId="13" fillId="0" borderId="0"/>
    <xf numFmtId="166" fontId="6" fillId="0" borderId="0" applyFont="0" applyFill="0" applyBorder="0" applyAlignment="0" applyProtection="0"/>
    <xf numFmtId="0" fontId="2" fillId="0" borderId="0"/>
    <xf numFmtId="43" fontId="6"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6" fillId="0" borderId="0" applyFont="0" applyFill="0" applyBorder="0" applyAlignment="0" applyProtection="0"/>
    <xf numFmtId="5" fontId="12" fillId="0" borderId="0" applyFont="0" applyFill="0" applyBorder="0" applyAlignment="0" applyProtection="0"/>
    <xf numFmtId="0" fontId="1" fillId="0" borderId="0"/>
    <xf numFmtId="171" fontId="1" fillId="0" borderId="0" applyFont="0" applyFill="0" applyBorder="0" applyAlignment="0" applyProtection="0"/>
    <xf numFmtId="0" fontId="1" fillId="0" borderId="0"/>
  </cellStyleXfs>
  <cellXfs count="306">
    <xf numFmtId="0" fontId="0" fillId="0" borderId="0" xfId="0"/>
    <xf numFmtId="0" fontId="6" fillId="0" borderId="0" xfId="17" applyFont="1" applyAlignment="1">
      <alignment vertical="center"/>
    </xf>
    <xf numFmtId="0" fontId="7" fillId="0" borderId="0" xfId="17" applyFont="1" applyAlignment="1">
      <alignment horizontal="left" vertical="center"/>
    </xf>
    <xf numFmtId="0" fontId="6" fillId="0" borderId="0" xfId="17" applyFont="1" applyAlignment="1">
      <alignment horizontal="left" vertical="center"/>
    </xf>
    <xf numFmtId="0" fontId="6" fillId="0" borderId="0" xfId="17" applyFont="1" applyAlignment="1">
      <alignment horizontal="center" vertical="center"/>
    </xf>
    <xf numFmtId="0" fontId="6" fillId="0" borderId="0" xfId="17" applyFont="1" applyAlignment="1">
      <alignment horizontal="right" vertical="center"/>
    </xf>
    <xf numFmtId="0" fontId="7" fillId="0" borderId="0" xfId="17" applyFont="1" applyAlignment="1">
      <alignment horizontal="right" vertical="center"/>
    </xf>
    <xf numFmtId="49" fontId="7" fillId="0" borderId="0" xfId="17" applyNumberFormat="1" applyFont="1" applyAlignment="1">
      <alignment horizontal="left" vertical="center" wrapText="1"/>
    </xf>
    <xf numFmtId="0" fontId="7" fillId="0" borderId="0" xfId="17" applyFont="1" applyAlignment="1">
      <alignment horizontal="center" vertical="center"/>
    </xf>
    <xf numFmtId="49" fontId="7" fillId="0" borderId="11" xfId="17" applyNumberFormat="1" applyFont="1" applyBorder="1" applyAlignment="1">
      <alignment horizontal="center" vertical="center" wrapText="1"/>
    </xf>
    <xf numFmtId="0" fontId="7" fillId="0" borderId="11" xfId="17" applyFont="1" applyBorder="1" applyAlignment="1">
      <alignment horizontal="center" vertical="center" wrapText="1"/>
    </xf>
    <xf numFmtId="0" fontId="7" fillId="0" borderId="0" xfId="17" applyFont="1" applyAlignment="1">
      <alignment horizontal="center" vertical="center" wrapText="1"/>
    </xf>
    <xf numFmtId="49" fontId="6" fillId="0" borderId="1" xfId="17" applyNumberFormat="1" applyFont="1" applyBorder="1" applyAlignment="1">
      <alignment horizontal="left" vertical="center" wrapText="1"/>
    </xf>
    <xf numFmtId="0" fontId="6" fillId="0" borderId="1" xfId="17" applyFont="1" applyBorder="1" applyAlignment="1">
      <alignment horizontal="left" vertical="center" wrapText="1"/>
    </xf>
    <xf numFmtId="0" fontId="6" fillId="0" borderId="1" xfId="17" applyFont="1" applyBorder="1" applyAlignment="1">
      <alignment horizontal="center" wrapText="1"/>
    </xf>
    <xf numFmtId="0" fontId="6" fillId="0" borderId="1" xfId="17" applyFont="1" applyBorder="1" applyAlignment="1">
      <alignment wrapText="1"/>
    </xf>
    <xf numFmtId="168" fontId="6" fillId="0" borderId="1" xfId="3" applyNumberFormat="1" applyFont="1" applyBorder="1" applyAlignment="1">
      <alignment horizontal="right" wrapText="1"/>
    </xf>
    <xf numFmtId="168" fontId="6" fillId="0" borderId="0" xfId="3" applyNumberFormat="1" applyFont="1" applyBorder="1" applyAlignment="1">
      <alignment horizontal="right" wrapText="1"/>
    </xf>
    <xf numFmtId="49" fontId="7" fillId="0" borderId="1" xfId="17" applyNumberFormat="1" applyFont="1" applyBorder="1" applyAlignment="1">
      <alignment horizontal="left" vertical="center" wrapText="1"/>
    </xf>
    <xf numFmtId="0" fontId="7" fillId="0" borderId="1" xfId="17" applyFont="1" applyBorder="1" applyAlignment="1">
      <alignment horizontal="left" vertical="center" wrapText="1"/>
    </xf>
    <xf numFmtId="0" fontId="6" fillId="0" borderId="1" xfId="17" applyFont="1" applyBorder="1" applyAlignment="1">
      <alignment horizontal="center" vertical="center" wrapText="1"/>
    </xf>
    <xf numFmtId="3" fontId="6" fillId="0" borderId="1" xfId="1" applyNumberFormat="1" applyFont="1" applyBorder="1" applyAlignment="1">
      <alignment horizontal="center" vertical="center" wrapText="1"/>
    </xf>
    <xf numFmtId="168" fontId="6" fillId="0" borderId="1" xfId="3" applyNumberFormat="1" applyFont="1" applyBorder="1" applyAlignment="1">
      <alignment horizontal="right" vertical="center" wrapText="1"/>
    </xf>
    <xf numFmtId="3" fontId="6" fillId="0" borderId="1" xfId="1" applyNumberFormat="1" applyFont="1" applyBorder="1" applyAlignment="1">
      <alignment horizontal="center" wrapText="1"/>
    </xf>
    <xf numFmtId="0" fontId="6" fillId="0" borderId="3" xfId="17" applyFont="1" applyBorder="1" applyAlignment="1">
      <alignment horizontal="left" vertical="center"/>
    </xf>
    <xf numFmtId="0" fontId="6" fillId="0" borderId="3" xfId="17" applyFont="1" applyBorder="1" applyAlignment="1">
      <alignment horizontal="left" vertical="center" wrapText="1"/>
    </xf>
    <xf numFmtId="0" fontId="7" fillId="0" borderId="0" xfId="17" applyFont="1" applyAlignment="1">
      <alignment vertical="center"/>
    </xf>
    <xf numFmtId="49" fontId="7" fillId="0" borderId="12" xfId="17" applyNumberFormat="1" applyFont="1" applyBorder="1" applyAlignment="1">
      <alignment vertical="center"/>
    </xf>
    <xf numFmtId="0" fontId="7" fillId="0" borderId="13" xfId="17" applyFont="1" applyBorder="1" applyAlignment="1">
      <alignment vertical="center"/>
    </xf>
    <xf numFmtId="49" fontId="7" fillId="0" borderId="13" xfId="17" applyNumberFormat="1" applyFont="1" applyBorder="1" applyAlignment="1">
      <alignment vertical="center"/>
    </xf>
    <xf numFmtId="49" fontId="7" fillId="0" borderId="13" xfId="17" applyNumberFormat="1" applyFont="1" applyBorder="1" applyAlignment="1">
      <alignment horizontal="center" vertical="center"/>
    </xf>
    <xf numFmtId="168" fontId="7" fillId="0" borderId="11" xfId="1" applyNumberFormat="1" applyFont="1" applyBorder="1" applyAlignment="1">
      <alignment horizontal="right" vertical="center" wrapText="1"/>
    </xf>
    <xf numFmtId="168" fontId="7" fillId="0" borderId="0" xfId="1" applyNumberFormat="1" applyFont="1" applyBorder="1" applyAlignment="1">
      <alignment horizontal="right" vertical="center" wrapText="1"/>
    </xf>
    <xf numFmtId="49" fontId="6" fillId="0" borderId="0" xfId="17" applyNumberFormat="1" applyFont="1" applyAlignment="1">
      <alignment horizontal="left" vertical="center"/>
    </xf>
    <xf numFmtId="0" fontId="6" fillId="0" borderId="0" xfId="17" applyFont="1" applyAlignment="1"/>
    <xf numFmtId="0" fontId="6" fillId="0" borderId="1" xfId="17" applyFont="1" applyBorder="1" applyAlignment="1">
      <alignment horizontal="center" vertical="center"/>
    </xf>
    <xf numFmtId="167" fontId="6" fillId="0" borderId="1" xfId="1" applyFont="1" applyBorder="1" applyAlignment="1">
      <alignment vertical="center" wrapText="1"/>
    </xf>
    <xf numFmtId="0" fontId="6" fillId="0" borderId="1" xfId="17" applyFont="1" applyBorder="1" applyAlignment="1">
      <alignment vertical="center" wrapText="1"/>
    </xf>
    <xf numFmtId="168" fontId="6" fillId="0" borderId="0" xfId="3" applyNumberFormat="1" applyFont="1" applyBorder="1" applyAlignment="1">
      <alignment horizontal="right" vertical="center" wrapText="1"/>
    </xf>
    <xf numFmtId="168" fontId="6" fillId="0" borderId="0" xfId="1" applyNumberFormat="1" applyFont="1" applyBorder="1" applyAlignment="1">
      <alignment horizontal="right" vertical="center" wrapText="1"/>
    </xf>
    <xf numFmtId="168" fontId="6" fillId="0" borderId="0" xfId="3" applyNumberFormat="1" applyFont="1" applyBorder="1" applyAlignment="1">
      <alignment vertical="center" wrapText="1"/>
    </xf>
    <xf numFmtId="167" fontId="6" fillId="0" borderId="0" xfId="17" applyNumberFormat="1" applyFont="1" applyAlignment="1">
      <alignment horizontal="right" vertical="center"/>
    </xf>
    <xf numFmtId="49" fontId="6" fillId="0" borderId="1" xfId="17" applyNumberFormat="1" applyFont="1" applyBorder="1" applyAlignment="1">
      <alignment horizontal="right" vertical="center" wrapText="1"/>
    </xf>
    <xf numFmtId="0" fontId="6" fillId="0" borderId="0" xfId="17" applyFont="1"/>
    <xf numFmtId="168" fontId="6" fillId="0" borderId="0" xfId="1" applyNumberFormat="1" applyFont="1" applyBorder="1" applyAlignment="1">
      <alignment horizontal="right" wrapText="1"/>
    </xf>
    <xf numFmtId="49" fontId="6" fillId="0" borderId="1" xfId="17" applyNumberFormat="1" applyFont="1" applyBorder="1" applyAlignment="1">
      <alignment horizontal="right" vertical="top" wrapText="1"/>
    </xf>
    <xf numFmtId="168" fontId="6" fillId="0" borderId="0" xfId="3" applyNumberFormat="1" applyFont="1" applyBorder="1" applyAlignment="1">
      <alignment wrapText="1"/>
    </xf>
    <xf numFmtId="0" fontId="6" fillId="0" borderId="1" xfId="17" applyFont="1" applyBorder="1" applyAlignment="1">
      <alignment horizontal="center"/>
    </xf>
    <xf numFmtId="0" fontId="6" fillId="0" borderId="0" xfId="17" applyFont="1" applyAlignment="1">
      <alignment horizontal="right"/>
    </xf>
    <xf numFmtId="0" fontId="6" fillId="0" borderId="1" xfId="17" applyFont="1" applyBorder="1" applyAlignment="1">
      <alignment horizontal="left" vertical="top" wrapText="1"/>
    </xf>
    <xf numFmtId="0" fontId="6" fillId="0" borderId="1" xfId="17" applyFont="1" applyBorder="1" applyAlignment="1">
      <alignment horizontal="center" vertical="top" wrapText="1"/>
    </xf>
    <xf numFmtId="49" fontId="7" fillId="0" borderId="1" xfId="17" applyNumberFormat="1" applyFont="1" applyBorder="1" applyAlignment="1">
      <alignment horizontal="right" vertical="center" wrapText="1"/>
    </xf>
    <xf numFmtId="49" fontId="7" fillId="0" borderId="11" xfId="17" applyNumberFormat="1" applyFont="1" applyBorder="1" applyAlignment="1">
      <alignment vertical="center" wrapText="1"/>
    </xf>
    <xf numFmtId="49" fontId="6" fillId="0" borderId="1" xfId="17" applyNumberFormat="1" applyFont="1" applyBorder="1" applyAlignment="1">
      <alignment vertical="center" wrapText="1"/>
    </xf>
    <xf numFmtId="49" fontId="6" fillId="0" borderId="0" xfId="17" applyNumberFormat="1" applyFont="1" applyAlignment="1">
      <alignment vertical="center"/>
    </xf>
    <xf numFmtId="0" fontId="6" fillId="0" borderId="0" xfId="17" applyFont="1" applyBorder="1" applyAlignment="1">
      <alignment horizontal="center" vertical="center"/>
    </xf>
    <xf numFmtId="0" fontId="6" fillId="0" borderId="0" xfId="17" applyFont="1" applyBorder="1" applyAlignment="1">
      <alignment vertical="center"/>
    </xf>
    <xf numFmtId="0" fontId="6" fillId="0" borderId="4" xfId="17" applyFont="1" applyBorder="1" applyAlignment="1">
      <alignment horizontal="left" vertical="center"/>
    </xf>
    <xf numFmtId="0" fontId="6" fillId="0" borderId="4" xfId="17" applyFont="1" applyBorder="1" applyAlignment="1">
      <alignment horizontal="center" vertical="center"/>
    </xf>
    <xf numFmtId="0" fontId="6" fillId="0" borderId="4" xfId="17" applyFont="1" applyBorder="1" applyAlignment="1">
      <alignment vertical="center"/>
    </xf>
    <xf numFmtId="49" fontId="7" fillId="0" borderId="11" xfId="17" applyNumberFormat="1" applyFont="1" applyBorder="1" applyAlignment="1">
      <alignment vertical="center"/>
    </xf>
    <xf numFmtId="0" fontId="6" fillId="0" borderId="0" xfId="17" applyAlignment="1">
      <alignment vertical="center"/>
    </xf>
    <xf numFmtId="0" fontId="6" fillId="0" borderId="0" xfId="17" applyAlignment="1">
      <alignment horizontal="right" vertical="center"/>
    </xf>
    <xf numFmtId="0" fontId="6" fillId="0" borderId="0" xfId="17" applyAlignment="1">
      <alignment horizontal="left" vertical="center"/>
    </xf>
    <xf numFmtId="49" fontId="6" fillId="0" borderId="0" xfId="17" applyNumberFormat="1" applyAlignment="1">
      <alignment horizontal="left" vertical="center"/>
    </xf>
    <xf numFmtId="0" fontId="6" fillId="0" borderId="1" xfId="17" applyBorder="1" applyAlignment="1">
      <alignment horizontal="center" vertical="center" wrapText="1"/>
    </xf>
    <xf numFmtId="0" fontId="6" fillId="0" borderId="0" xfId="17" applyAlignment="1">
      <alignment horizontal="left" vertical="center" wrapText="1"/>
    </xf>
    <xf numFmtId="0" fontId="6" fillId="0" borderId="1" xfId="17" applyBorder="1" applyAlignment="1">
      <alignment horizontal="center" vertical="center"/>
    </xf>
    <xf numFmtId="49" fontId="6" fillId="0" borderId="1" xfId="17" applyNumberFormat="1" applyBorder="1" applyAlignment="1">
      <alignment horizontal="center" vertical="center" wrapText="1"/>
    </xf>
    <xf numFmtId="167" fontId="6" fillId="0" borderId="0" xfId="17" applyNumberFormat="1" applyAlignment="1">
      <alignment horizontal="right" vertical="center"/>
    </xf>
    <xf numFmtId="0" fontId="6" fillId="0" borderId="1" xfId="17" applyBorder="1" applyAlignment="1">
      <alignment vertical="center" wrapText="1"/>
    </xf>
    <xf numFmtId="0" fontId="6" fillId="0" borderId="1" xfId="17" applyBorder="1" applyAlignment="1">
      <alignment horizontal="center" wrapText="1"/>
    </xf>
    <xf numFmtId="0" fontId="6" fillId="0" borderId="1" xfId="17" applyBorder="1" applyAlignment="1">
      <alignment wrapText="1"/>
    </xf>
    <xf numFmtId="0" fontId="6" fillId="0" borderId="15" xfId="17" applyBorder="1" applyAlignment="1">
      <alignment horizontal="center" wrapText="1"/>
    </xf>
    <xf numFmtId="49" fontId="7" fillId="0" borderId="12" xfId="17" applyNumberFormat="1" applyFont="1" applyBorder="1" applyAlignment="1">
      <alignment horizontal="right" vertical="center"/>
    </xf>
    <xf numFmtId="49" fontId="6" fillId="0" borderId="1" xfId="17" applyNumberFormat="1" applyFont="1" applyBorder="1" applyAlignment="1">
      <alignment horizontal="right" wrapText="1"/>
    </xf>
    <xf numFmtId="49" fontId="7" fillId="0" borderId="15" xfId="17" applyNumberFormat="1" applyFont="1" applyBorder="1" applyAlignment="1">
      <alignment horizontal="left" vertical="center" wrapText="1"/>
    </xf>
    <xf numFmtId="0" fontId="6" fillId="0" borderId="0" xfId="17" applyAlignment="1">
      <alignment vertical="center" wrapText="1"/>
    </xf>
    <xf numFmtId="0" fontId="7" fillId="0" borderId="0" xfId="17" applyFont="1" applyBorder="1" applyAlignment="1">
      <alignment horizontal="left" vertical="top"/>
    </xf>
    <xf numFmtId="0" fontId="7" fillId="0" borderId="0" xfId="17" applyFont="1" applyBorder="1" applyAlignment="1">
      <alignment horizontal="left" vertical="center"/>
    </xf>
    <xf numFmtId="0" fontId="6" fillId="0" borderId="0" xfId="17" applyFont="1" applyBorder="1" applyAlignment="1">
      <alignment horizontal="left" vertical="center"/>
    </xf>
    <xf numFmtId="0" fontId="6" fillId="0" borderId="0" xfId="17" applyFont="1" applyBorder="1" applyAlignment="1">
      <alignment horizontal="right" vertical="center"/>
    </xf>
    <xf numFmtId="0" fontId="6" fillId="0" borderId="4" xfId="17" applyFont="1" applyBorder="1" applyAlignment="1">
      <alignment horizontal="right" vertical="center"/>
    </xf>
    <xf numFmtId="0" fontId="6" fillId="0" borderId="4" xfId="17" applyBorder="1" applyAlignment="1">
      <alignment horizontal="left" vertical="center"/>
    </xf>
    <xf numFmtId="0" fontId="6" fillId="0" borderId="4" xfId="17" applyBorder="1" applyAlignment="1">
      <alignment horizontal="center" vertical="center"/>
    </xf>
    <xf numFmtId="0" fontId="6" fillId="0" borderId="0" xfId="0" applyFont="1"/>
    <xf numFmtId="0" fontId="7" fillId="0" borderId="0" xfId="17" applyFont="1" applyAlignment="1">
      <alignment horizontal="left" vertical="top"/>
    </xf>
    <xf numFmtId="0" fontId="15" fillId="0" borderId="0" xfId="17" applyFont="1" applyAlignment="1">
      <alignment vertical="center"/>
    </xf>
    <xf numFmtId="164" fontId="0" fillId="0" borderId="0" xfId="3" applyNumberFormat="1" applyFont="1" applyAlignment="1">
      <alignment vertical="center" wrapText="1"/>
    </xf>
    <xf numFmtId="0" fontId="6" fillId="0" borderId="0" xfId="17" applyAlignment="1">
      <alignment horizontal="left" vertical="center" wrapText="1" indent="1"/>
    </xf>
    <xf numFmtId="0" fontId="6" fillId="0" borderId="3" xfId="17" applyFont="1" applyFill="1" applyBorder="1" applyAlignment="1">
      <alignment horizontal="left" vertical="center" wrapText="1"/>
    </xf>
    <xf numFmtId="0" fontId="0" fillId="0" borderId="0" xfId="0" applyAlignment="1"/>
    <xf numFmtId="0" fontId="6" fillId="0" borderId="0" xfId="0" applyFont="1" applyAlignment="1"/>
    <xf numFmtId="49" fontId="6" fillId="2" borderId="0" xfId="0" applyNumberFormat="1" applyFont="1" applyFill="1" applyAlignment="1">
      <alignment horizontal="left" vertical="center"/>
    </xf>
    <xf numFmtId="49" fontId="6" fillId="2" borderId="0" xfId="0" applyNumberFormat="1" applyFont="1" applyFill="1" applyAlignment="1">
      <alignment horizontal="left" vertical="top"/>
    </xf>
    <xf numFmtId="0" fontId="6" fillId="0" borderId="17" xfId="17" applyFont="1" applyBorder="1" applyAlignment="1">
      <alignment horizontal="left" vertical="center" wrapText="1"/>
    </xf>
    <xf numFmtId="49" fontId="7" fillId="0" borderId="11" xfId="17" applyNumberFormat="1" applyFont="1" applyBorder="1" applyAlignment="1">
      <alignment horizontal="right" vertical="center"/>
    </xf>
    <xf numFmtId="49" fontId="7" fillId="0" borderId="1" xfId="17" applyNumberFormat="1" applyFont="1" applyBorder="1" applyAlignment="1">
      <alignment horizontal="right" vertical="center"/>
    </xf>
    <xf numFmtId="49" fontId="6" fillId="0" borderId="1" xfId="17" applyNumberFormat="1" applyBorder="1" applyAlignment="1">
      <alignment horizontal="right" vertical="center" wrapText="1"/>
    </xf>
    <xf numFmtId="49" fontId="7" fillId="0" borderId="13" xfId="17" applyNumberFormat="1" applyFont="1" applyBorder="1" applyAlignment="1">
      <alignment horizontal="center" vertical="center"/>
    </xf>
    <xf numFmtId="0" fontId="7" fillId="0" borderId="0" xfId="17" applyFont="1" applyBorder="1" applyAlignment="1">
      <alignment horizontal="left" vertical="top"/>
    </xf>
    <xf numFmtId="0" fontId="6" fillId="0" borderId="4" xfId="17" applyFont="1" applyBorder="1" applyAlignment="1">
      <alignment horizontal="center" vertical="center"/>
    </xf>
    <xf numFmtId="0" fontId="7" fillId="0" borderId="0" xfId="17" applyFont="1" applyAlignment="1">
      <alignment horizontal="right" vertical="center"/>
    </xf>
    <xf numFmtId="49" fontId="7" fillId="0" borderId="13" xfId="17" applyNumberFormat="1" applyFont="1" applyBorder="1" applyAlignment="1">
      <alignment horizontal="center" vertical="center"/>
    </xf>
    <xf numFmtId="0" fontId="7" fillId="0" borderId="0" xfId="17" applyFont="1" applyAlignment="1">
      <alignment horizontal="center" vertical="center" wrapText="1"/>
    </xf>
    <xf numFmtId="0" fontId="6" fillId="0" borderId="0" xfId="17" applyAlignment="1">
      <alignment horizontal="center" vertical="center"/>
    </xf>
    <xf numFmtId="49" fontId="7" fillId="0" borderId="0" xfId="17" applyNumberFormat="1" applyFont="1" applyAlignment="1">
      <alignment horizontal="left" vertical="center" wrapText="1"/>
    </xf>
    <xf numFmtId="0" fontId="6" fillId="0" borderId="0" xfId="0" applyFont="1" applyAlignment="1">
      <alignment wrapText="1"/>
    </xf>
    <xf numFmtId="49" fontId="7" fillId="0" borderId="13" xfId="17" applyNumberFormat="1" applyFont="1" applyBorder="1" applyAlignment="1">
      <alignment horizontal="center" vertical="center"/>
    </xf>
    <xf numFmtId="0" fontId="6" fillId="3" borderId="19" xfId="0" applyFont="1" applyFill="1" applyBorder="1"/>
    <xf numFmtId="0" fontId="0" fillId="2" borderId="19" xfId="0" applyFill="1" applyBorder="1"/>
    <xf numFmtId="0" fontId="6" fillId="3" borderId="0" xfId="0" applyFont="1" applyFill="1"/>
    <xf numFmtId="0" fontId="6" fillId="0" borderId="0" xfId="17" applyFont="1" applyFill="1" applyAlignment="1">
      <alignment vertical="center"/>
    </xf>
    <xf numFmtId="49" fontId="6" fillId="0" borderId="1" xfId="17" applyNumberFormat="1" applyFont="1" applyFill="1" applyBorder="1" applyAlignment="1">
      <alignment horizontal="right" vertical="center" wrapText="1"/>
    </xf>
    <xf numFmtId="0" fontId="6" fillId="0" borderId="1" xfId="17" applyFont="1" applyFill="1" applyBorder="1" applyAlignment="1">
      <alignment horizontal="left" vertical="center" wrapText="1"/>
    </xf>
    <xf numFmtId="0" fontId="6" fillId="0" borderId="1" xfId="17" applyFont="1" applyFill="1" applyBorder="1" applyAlignment="1">
      <alignment horizontal="center" vertical="center" wrapText="1"/>
    </xf>
    <xf numFmtId="168" fontId="6" fillId="0" borderId="0" xfId="3" applyNumberFormat="1" applyFont="1" applyFill="1" applyBorder="1" applyAlignment="1">
      <alignment horizontal="right" vertical="center" wrapText="1"/>
    </xf>
    <xf numFmtId="3" fontId="6" fillId="0" borderId="1" xfId="1" applyNumberFormat="1" applyFont="1" applyFill="1" applyBorder="1" applyAlignment="1">
      <alignment horizontal="center" vertical="center" wrapText="1"/>
    </xf>
    <xf numFmtId="0" fontId="6" fillId="0" borderId="0" xfId="17" applyFont="1" applyFill="1" applyAlignment="1">
      <alignment horizontal="right" vertical="center"/>
    </xf>
    <xf numFmtId="0" fontId="6" fillId="0" borderId="3" xfId="17" applyFont="1" applyFill="1" applyBorder="1" applyAlignment="1">
      <alignment horizontal="left" vertical="center"/>
    </xf>
    <xf numFmtId="0" fontId="6" fillId="0" borderId="1" xfId="17" applyFont="1" applyFill="1" applyBorder="1" applyAlignment="1">
      <alignment horizontal="center" vertical="center"/>
    </xf>
    <xf numFmtId="168" fontId="6" fillId="0" borderId="0" xfId="1" applyNumberFormat="1" applyFont="1" applyFill="1" applyBorder="1" applyAlignment="1">
      <alignment horizontal="right" vertical="center" wrapText="1"/>
    </xf>
    <xf numFmtId="49" fontId="15" fillId="0" borderId="1" xfId="0" applyNumberFormat="1" applyFont="1" applyBorder="1" applyAlignment="1">
      <alignment vertical="top" wrapText="1"/>
    </xf>
    <xf numFmtId="4" fontId="6" fillId="0" borderId="1" xfId="1" applyNumberFormat="1" applyFont="1" applyBorder="1" applyAlignment="1">
      <alignment horizontal="center" wrapText="1"/>
    </xf>
    <xf numFmtId="0" fontId="6" fillId="0" borderId="1" xfId="17" applyBorder="1" applyAlignment="1">
      <alignment horizontal="left" vertical="center" wrapText="1"/>
    </xf>
    <xf numFmtId="0" fontId="6" fillId="0" borderId="4" xfId="17" applyBorder="1" applyAlignment="1">
      <alignment vertical="center"/>
    </xf>
    <xf numFmtId="0" fontId="6" fillId="0" borderId="4" xfId="17" applyBorder="1" applyAlignment="1">
      <alignment horizontal="right" vertical="center"/>
    </xf>
    <xf numFmtId="49" fontId="6" fillId="0" borderId="1" xfId="17" applyNumberFormat="1" applyBorder="1" applyAlignment="1">
      <alignment horizontal="left" vertical="center" wrapText="1"/>
    </xf>
    <xf numFmtId="172" fontId="6" fillId="0" borderId="0" xfId="17" applyNumberFormat="1" applyFont="1" applyAlignment="1">
      <alignment horizontal="right" vertical="center"/>
    </xf>
    <xf numFmtId="49" fontId="7" fillId="0" borderId="0" xfId="17" applyNumberFormat="1" applyFont="1" applyAlignment="1">
      <alignment horizontal="left" vertical="top"/>
    </xf>
    <xf numFmtId="0" fontId="6" fillId="0" borderId="0" xfId="17" applyAlignment="1">
      <alignment horizontal="left" vertical="center" indent="1"/>
    </xf>
    <xf numFmtId="0" fontId="16" fillId="0" borderId="20" xfId="17" applyFont="1" applyBorder="1" applyAlignment="1">
      <alignment horizontal="center" vertical="center" wrapText="1"/>
    </xf>
    <xf numFmtId="0" fontId="16" fillId="0" borderId="21" xfId="17" applyFont="1" applyBorder="1" applyAlignment="1">
      <alignment horizontal="center" vertical="center" wrapText="1"/>
    </xf>
    <xf numFmtId="164" fontId="16" fillId="0" borderId="22" xfId="3" applyNumberFormat="1" applyFont="1" applyBorder="1" applyAlignment="1" applyProtection="1">
      <alignment horizontal="center" vertical="center" wrapText="1"/>
      <protection locked="0"/>
    </xf>
    <xf numFmtId="0" fontId="7" fillId="0" borderId="0" xfId="17" applyFont="1" applyAlignment="1">
      <alignment horizontal="left" vertical="center" wrapText="1" indent="1"/>
    </xf>
    <xf numFmtId="0" fontId="15" fillId="0" borderId="23" xfId="17" applyFont="1" applyBorder="1" applyAlignment="1">
      <alignment horizontal="center" vertical="center" wrapText="1"/>
    </xf>
    <xf numFmtId="10" fontId="6" fillId="0" borderId="0" xfId="17" applyNumberFormat="1" applyAlignment="1">
      <alignment horizontal="left" vertical="center" wrapText="1" indent="1"/>
    </xf>
    <xf numFmtId="0" fontId="15" fillId="0" borderId="32" xfId="17" applyFont="1" applyBorder="1" applyAlignment="1">
      <alignment horizontal="center" vertical="center" wrapText="1"/>
    </xf>
    <xf numFmtId="167" fontId="14" fillId="0" borderId="0" xfId="1" applyFont="1" applyAlignment="1">
      <alignment vertical="center" wrapText="1"/>
    </xf>
    <xf numFmtId="3" fontId="15" fillId="0" borderId="1" xfId="15" applyNumberFormat="1" applyFont="1" applyBorder="1" applyAlignment="1">
      <alignment horizontal="center"/>
    </xf>
    <xf numFmtId="0" fontId="15" fillId="0" borderId="1" xfId="0" applyFont="1" applyBorder="1" applyAlignment="1">
      <alignment horizontal="center" wrapText="1"/>
    </xf>
    <xf numFmtId="176" fontId="15" fillId="0" borderId="1" xfId="0" applyNumberFormat="1" applyFont="1" applyBorder="1" applyAlignment="1">
      <alignment horizontal="center" wrapText="1"/>
    </xf>
    <xf numFmtId="0" fontId="15" fillId="0" borderId="1" xfId="0" applyFont="1" applyBorder="1" applyAlignment="1">
      <alignment horizontal="left" vertical="top" wrapText="1"/>
    </xf>
    <xf numFmtId="0" fontId="15" fillId="0" borderId="1" xfId="0" applyFont="1" applyBorder="1" applyAlignment="1">
      <alignment horizontal="left" vertical="top" wrapText="1" indent="1"/>
    </xf>
    <xf numFmtId="3" fontId="6" fillId="0" borderId="1" xfId="17" applyNumberFormat="1" applyFont="1" applyBorder="1" applyAlignment="1">
      <alignment horizontal="center" vertical="center" wrapText="1"/>
    </xf>
    <xf numFmtId="38" fontId="15" fillId="0" borderId="1" xfId="0" applyNumberFormat="1" applyFont="1" applyBorder="1" applyAlignment="1" applyProtection="1">
      <alignment horizontal="center" wrapText="1"/>
      <protection locked="0"/>
    </xf>
    <xf numFmtId="38" fontId="15" fillId="0" borderId="1" xfId="0" applyNumberFormat="1" applyFont="1" applyBorder="1" applyAlignment="1">
      <alignment horizontal="center" wrapText="1"/>
    </xf>
    <xf numFmtId="40" fontId="15" fillId="0" borderId="1" xfId="0" applyNumberFormat="1" applyFont="1" applyBorder="1" applyAlignment="1" applyProtection="1">
      <alignment horizontal="center" wrapText="1"/>
      <protection locked="0"/>
    </xf>
    <xf numFmtId="0" fontId="7" fillId="0" borderId="0" xfId="17" applyFont="1" applyAlignment="1">
      <alignment horizontal="right" vertical="center"/>
    </xf>
    <xf numFmtId="0" fontId="6" fillId="0" borderId="0" xfId="17" applyAlignment="1">
      <alignment horizontal="center" vertical="center" wrapText="1"/>
    </xf>
    <xf numFmtId="0" fontId="15" fillId="0" borderId="18" xfId="17" applyFont="1" applyBorder="1" applyAlignment="1">
      <alignment horizontal="left" vertical="center" wrapText="1"/>
    </xf>
    <xf numFmtId="0" fontId="7" fillId="0" borderId="0" xfId="17" applyFont="1" applyAlignment="1">
      <alignment horizontal="left" vertical="center" wrapText="1"/>
    </xf>
    <xf numFmtId="168" fontId="6" fillId="0" borderId="0" xfId="3" applyNumberFormat="1" applyFont="1" applyFill="1" applyBorder="1" applyAlignment="1">
      <alignment horizontal="right" wrapText="1"/>
    </xf>
    <xf numFmtId="49" fontId="15" fillId="0" borderId="23" xfId="17" applyNumberFormat="1" applyFont="1" applyBorder="1" applyAlignment="1">
      <alignment horizontal="center" vertical="center" wrapText="1"/>
    </xf>
    <xf numFmtId="49" fontId="7" fillId="0" borderId="0" xfId="17" applyNumberFormat="1" applyFont="1" applyAlignment="1">
      <alignment horizontal="left" vertical="center"/>
    </xf>
    <xf numFmtId="49" fontId="7" fillId="0" borderId="0" xfId="17" applyNumberFormat="1" applyFont="1" applyAlignment="1">
      <alignment horizontal="center" vertical="center"/>
    </xf>
    <xf numFmtId="0" fontId="6" fillId="0" borderId="4" xfId="17" applyBorder="1" applyAlignment="1">
      <alignment horizontal="center" vertical="center" wrapText="1"/>
    </xf>
    <xf numFmtId="177" fontId="16" fillId="0" borderId="29" xfId="17" applyNumberFormat="1" applyFont="1" applyBorder="1" applyAlignment="1">
      <alignment horizontal="center" vertical="center" wrapText="1"/>
    </xf>
    <xf numFmtId="0" fontId="15" fillId="0" borderId="14" xfId="17" applyFont="1" applyBorder="1" applyAlignment="1">
      <alignment horizontal="left" vertical="center" wrapText="1"/>
    </xf>
    <xf numFmtId="0" fontId="16" fillId="0" borderId="26" xfId="17" applyFont="1" applyBorder="1" applyAlignment="1">
      <alignment horizontal="left" vertical="center" indent="1"/>
    </xf>
    <xf numFmtId="0" fontId="16" fillId="0" borderId="37" xfId="17" applyFont="1" applyBorder="1" applyAlignment="1">
      <alignment vertical="center"/>
    </xf>
    <xf numFmtId="0" fontId="16" fillId="0" borderId="36" xfId="17" applyFont="1" applyBorder="1" applyAlignment="1">
      <alignment vertical="center"/>
    </xf>
    <xf numFmtId="177" fontId="15" fillId="0" borderId="5" xfId="17" applyNumberFormat="1" applyFont="1" applyBorder="1" applyAlignment="1">
      <alignment horizontal="center" vertical="center" wrapText="1"/>
    </xf>
    <xf numFmtId="0" fontId="15" fillId="0" borderId="13" xfId="17" applyFont="1" applyBorder="1" applyAlignment="1">
      <alignment horizontal="left" vertical="center" wrapText="1"/>
    </xf>
    <xf numFmtId="3" fontId="6" fillId="0" borderId="0" xfId="17" applyNumberFormat="1" applyAlignment="1">
      <alignment vertical="center" wrapText="1"/>
    </xf>
    <xf numFmtId="0" fontId="16" fillId="0" borderId="26" xfId="17" applyFont="1" applyBorder="1" applyAlignment="1">
      <alignment horizontal="center" vertical="center" wrapText="1"/>
    </xf>
    <xf numFmtId="0" fontId="16" fillId="0" borderId="36" xfId="17" applyFont="1" applyBorder="1" applyAlignment="1">
      <alignment horizontal="center" vertical="center" wrapText="1"/>
    </xf>
    <xf numFmtId="0" fontId="15" fillId="0" borderId="32" xfId="17" applyFont="1" applyBorder="1" applyAlignment="1">
      <alignment horizontal="left" vertical="center" indent="1"/>
    </xf>
    <xf numFmtId="0" fontId="15" fillId="0" borderId="18" xfId="17" applyFont="1" applyBorder="1" applyAlignment="1">
      <alignment horizontal="left" vertical="center"/>
    </xf>
    <xf numFmtId="0" fontId="15" fillId="0" borderId="18" xfId="17" applyFont="1" applyBorder="1" applyAlignment="1">
      <alignment vertical="center"/>
    </xf>
    <xf numFmtId="0" fontId="15" fillId="0" borderId="34" xfId="17" applyFont="1" applyBorder="1" applyAlignment="1">
      <alignment horizontal="left" vertical="center" indent="1"/>
    </xf>
    <xf numFmtId="0" fontId="15" fillId="0" borderId="38" xfId="17" applyFont="1" applyBorder="1" applyAlignment="1">
      <alignment vertical="center"/>
    </xf>
    <xf numFmtId="0" fontId="15" fillId="0" borderId="6" xfId="17" applyFont="1" applyBorder="1" applyAlignment="1">
      <alignment vertical="center"/>
    </xf>
    <xf numFmtId="44" fontId="6" fillId="0" borderId="0" xfId="17" applyNumberFormat="1" applyAlignment="1">
      <alignment vertical="center" wrapText="1"/>
    </xf>
    <xf numFmtId="0" fontId="15" fillId="0" borderId="33" xfId="17" applyFont="1" applyBorder="1" applyAlignment="1">
      <alignment horizontal="left" vertical="center" indent="1"/>
    </xf>
    <xf numFmtId="0" fontId="6" fillId="0" borderId="0" xfId="17" applyAlignment="1">
      <alignment horizontal="right" vertical="center" wrapText="1"/>
    </xf>
    <xf numFmtId="169" fontId="0" fillId="0" borderId="0" xfId="7" applyNumberFormat="1" applyFont="1" applyAlignment="1">
      <alignment horizontal="left" vertical="center" wrapText="1" indent="1"/>
    </xf>
    <xf numFmtId="0" fontId="15" fillId="0" borderId="28" xfId="17" applyFont="1" applyBorder="1" applyAlignment="1">
      <alignment horizontal="left" vertical="center" indent="1"/>
    </xf>
    <xf numFmtId="0" fontId="16" fillId="0" borderId="0" xfId="17" applyFont="1" applyAlignment="1">
      <alignment horizontal="left" vertical="center" indent="1"/>
    </xf>
    <xf numFmtId="0" fontId="16" fillId="0" borderId="0" xfId="17" applyFont="1" applyAlignment="1">
      <alignment vertical="center"/>
    </xf>
    <xf numFmtId="44" fontId="16" fillId="0" borderId="0" xfId="1" applyNumberFormat="1" applyFont="1" applyBorder="1" applyAlignment="1">
      <alignment horizontal="left" vertical="center" wrapText="1"/>
    </xf>
    <xf numFmtId="0" fontId="15" fillId="0" borderId="32" xfId="17" applyFont="1" applyBorder="1" applyAlignment="1">
      <alignment horizontal="center" vertical="center"/>
    </xf>
    <xf numFmtId="0" fontId="15" fillId="0" borderId="18" xfId="17" applyFont="1" applyBorder="1" applyAlignment="1">
      <alignment horizontal="center" vertical="center"/>
    </xf>
    <xf numFmtId="39" fontId="15" fillId="0" borderId="31" xfId="3" applyNumberFormat="1" applyFont="1" applyBorder="1" applyAlignment="1">
      <alignment horizontal="center" vertical="center" wrapText="1"/>
    </xf>
    <xf numFmtId="0" fontId="15" fillId="0" borderId="34" xfId="17" applyFont="1" applyBorder="1" applyAlignment="1">
      <alignment horizontal="center" vertical="center" wrapText="1"/>
    </xf>
    <xf numFmtId="0" fontId="15" fillId="0" borderId="38" xfId="17" applyFont="1" applyBorder="1" applyAlignment="1">
      <alignment horizontal="left" vertical="center" wrapText="1"/>
    </xf>
    <xf numFmtId="177" fontId="15" fillId="0" borderId="39" xfId="17" applyNumberFormat="1" applyFont="1" applyBorder="1" applyAlignment="1">
      <alignment horizontal="left" vertical="center" wrapText="1"/>
    </xf>
    <xf numFmtId="177" fontId="15" fillId="0" borderId="11" xfId="17" applyNumberFormat="1" applyFont="1" applyBorder="1" applyAlignment="1">
      <alignment horizontal="center" vertical="center" wrapText="1"/>
    </xf>
    <xf numFmtId="0" fontId="7" fillId="0" borderId="0" xfId="0" applyFont="1" applyAlignment="1">
      <alignment horizontal="left" wrapText="1"/>
    </xf>
    <xf numFmtId="0" fontId="0" fillId="0" borderId="0" xfId="0" applyAlignment="1">
      <alignment horizontal="left" wrapText="1"/>
    </xf>
    <xf numFmtId="167" fontId="6" fillId="0" borderId="1" xfId="17" applyNumberFormat="1" applyFont="1" applyBorder="1" applyAlignment="1">
      <alignment horizontal="center" vertical="center" wrapText="1"/>
    </xf>
    <xf numFmtId="0" fontId="7" fillId="0" borderId="0" xfId="17" applyFont="1" applyBorder="1" applyAlignment="1">
      <alignment horizontal="left" vertical="top"/>
    </xf>
    <xf numFmtId="0" fontId="6" fillId="0" borderId="4" xfId="17" applyFont="1" applyBorder="1" applyAlignment="1">
      <alignment horizontal="center" vertical="center"/>
    </xf>
    <xf numFmtId="0" fontId="7" fillId="0" borderId="0" xfId="17" applyFont="1" applyAlignment="1">
      <alignment horizontal="right" vertical="center"/>
    </xf>
    <xf numFmtId="0" fontId="7" fillId="0" borderId="0" xfId="17" applyFont="1" applyAlignment="1">
      <alignment horizontal="center" vertical="center" wrapText="1"/>
    </xf>
    <xf numFmtId="0" fontId="7" fillId="0" borderId="0" xfId="17" applyFont="1" applyBorder="1" applyAlignment="1">
      <alignment horizontal="left" vertical="center"/>
    </xf>
    <xf numFmtId="168" fontId="6" fillId="0" borderId="11" xfId="3" applyNumberFormat="1" applyFont="1" applyBorder="1" applyAlignment="1">
      <alignment horizontal="right" vertical="center" wrapText="1"/>
    </xf>
    <xf numFmtId="164" fontId="16" fillId="0" borderId="41" xfId="3" applyNumberFormat="1" applyFont="1" applyBorder="1" applyAlignment="1" applyProtection="1">
      <alignment horizontal="center" vertical="center" wrapText="1"/>
      <protection locked="0"/>
    </xf>
    <xf numFmtId="168" fontId="6" fillId="0" borderId="31" xfId="3" applyNumberFormat="1" applyFont="1" applyBorder="1" applyAlignment="1">
      <alignment horizontal="right" vertical="center" wrapText="1"/>
    </xf>
    <xf numFmtId="168" fontId="6" fillId="0" borderId="35" xfId="3" applyNumberFormat="1" applyFont="1" applyBorder="1" applyAlignment="1">
      <alignment horizontal="right" vertical="center" wrapText="1"/>
    </xf>
    <xf numFmtId="168" fontId="6" fillId="0" borderId="25" xfId="3" applyNumberFormat="1" applyFont="1" applyBorder="1" applyAlignment="1">
      <alignment horizontal="right" vertical="center" wrapText="1"/>
    </xf>
    <xf numFmtId="0" fontId="15" fillId="0" borderId="0" xfId="17" applyFont="1" applyBorder="1" applyAlignment="1">
      <alignment vertical="center"/>
    </xf>
    <xf numFmtId="0" fontId="7" fillId="0" borderId="0" xfId="17" applyFont="1" applyAlignment="1">
      <alignment horizontal="right" vertical="center"/>
    </xf>
    <xf numFmtId="0" fontId="7" fillId="0" borderId="0" xfId="17" applyFont="1" applyAlignment="1">
      <alignment horizontal="center" vertical="center" wrapText="1"/>
    </xf>
    <xf numFmtId="49" fontId="7" fillId="0" borderId="13" xfId="17" applyNumberFormat="1" applyFont="1" applyBorder="1" applyAlignment="1">
      <alignment horizontal="center" vertical="center"/>
    </xf>
    <xf numFmtId="0" fontId="6" fillId="0" borderId="6" xfId="17" applyBorder="1" applyAlignment="1">
      <alignment horizontal="left" vertical="center" wrapText="1"/>
    </xf>
    <xf numFmtId="0" fontId="6" fillId="0" borderId="0" xfId="17" applyAlignment="1">
      <alignment horizontal="left" vertical="center" wrapText="1"/>
    </xf>
    <xf numFmtId="0" fontId="6" fillId="0" borderId="15" xfId="17" applyBorder="1" applyAlignment="1">
      <alignment horizontal="center" vertical="center" wrapText="1"/>
    </xf>
    <xf numFmtId="0" fontId="6" fillId="0" borderId="4" xfId="17" applyBorder="1" applyAlignment="1">
      <alignment horizontal="left" vertical="center" wrapText="1"/>
    </xf>
    <xf numFmtId="178" fontId="15" fillId="0" borderId="1" xfId="12" applyNumberFormat="1" applyFont="1" applyBorder="1" applyAlignment="1" applyProtection="1">
      <alignment horizontal="left" vertical="top" wrapText="1"/>
      <protection locked="0"/>
    </xf>
    <xf numFmtId="0" fontId="15" fillId="0" borderId="1" xfId="12" applyFont="1" applyBorder="1" applyAlignment="1">
      <alignment horizontal="left" vertical="top" wrapText="1"/>
    </xf>
    <xf numFmtId="0" fontId="15" fillId="0" borderId="1" xfId="12" applyFont="1" applyBorder="1" applyAlignment="1">
      <alignment horizontal="center" wrapText="1"/>
    </xf>
    <xf numFmtId="49" fontId="15" fillId="0" borderId="1" xfId="12" applyNumberFormat="1" applyFont="1" applyBorder="1" applyAlignment="1">
      <alignment horizontal="left" vertical="top" wrapText="1"/>
    </xf>
    <xf numFmtId="174" fontId="6" fillId="0" borderId="1" xfId="1" applyNumberFormat="1" applyFont="1" applyBorder="1" applyAlignment="1">
      <alignment horizontal="center" vertical="center" wrapText="1"/>
    </xf>
    <xf numFmtId="49" fontId="6" fillId="0" borderId="1" xfId="17" applyNumberFormat="1" applyBorder="1" applyAlignment="1">
      <alignment horizontal="right" wrapText="1"/>
    </xf>
    <xf numFmtId="49" fontId="6" fillId="0" borderId="1" xfId="17" applyNumberFormat="1" applyBorder="1" applyAlignment="1">
      <alignment horizontal="right" vertical="top" wrapText="1"/>
    </xf>
    <xf numFmtId="0" fontId="6" fillId="0" borderId="17" xfId="17" applyBorder="1" applyAlignment="1">
      <alignment horizontal="left" vertical="top" wrapText="1"/>
    </xf>
    <xf numFmtId="0" fontId="15" fillId="0" borderId="17" xfId="12" applyFont="1" applyBorder="1" applyAlignment="1">
      <alignment horizontal="left" vertical="top" wrapText="1"/>
    </xf>
    <xf numFmtId="0" fontId="15" fillId="0" borderId="1" xfId="12" applyFont="1" applyBorder="1" applyAlignment="1">
      <alignment wrapText="1"/>
    </xf>
    <xf numFmtId="0" fontId="6" fillId="0" borderId="1" xfId="17" applyBorder="1" applyAlignment="1">
      <alignment horizontal="right" vertical="center" wrapText="1"/>
    </xf>
    <xf numFmtId="0" fontId="16" fillId="0" borderId="7" xfId="0" applyFont="1" applyFill="1" applyBorder="1" applyAlignment="1">
      <alignment horizontal="center" vertical="center"/>
    </xf>
    <xf numFmtId="0" fontId="6" fillId="0" borderId="0" xfId="17" applyFont="1" applyFill="1" applyAlignment="1"/>
    <xf numFmtId="49" fontId="6" fillId="0" borderId="1" xfId="17" applyNumberFormat="1" applyFill="1" applyBorder="1" applyAlignment="1">
      <alignment horizontal="right" vertical="center" wrapText="1"/>
    </xf>
    <xf numFmtId="0" fontId="6" fillId="0" borderId="1" xfId="17" applyFill="1" applyBorder="1" applyAlignment="1">
      <alignment horizontal="left" vertical="center" wrapText="1"/>
    </xf>
    <xf numFmtId="0" fontId="6" fillId="0" borderId="1" xfId="17" applyFill="1" applyBorder="1" applyAlignment="1">
      <alignment horizontal="center" vertical="center" wrapText="1"/>
    </xf>
    <xf numFmtId="3" fontId="6" fillId="0" borderId="1" xfId="1" applyNumberFormat="1" applyFont="1" applyFill="1" applyBorder="1" applyAlignment="1">
      <alignment horizontal="center" wrapText="1"/>
    </xf>
    <xf numFmtId="0" fontId="6" fillId="0" borderId="1" xfId="17" applyFont="1" applyFill="1" applyBorder="1" applyAlignment="1">
      <alignment wrapText="1"/>
    </xf>
    <xf numFmtId="168" fontId="6" fillId="0" borderId="1" xfId="3" applyNumberFormat="1" applyFont="1" applyFill="1" applyBorder="1" applyAlignment="1">
      <alignment horizontal="right" vertical="center" wrapText="1"/>
    </xf>
    <xf numFmtId="168" fontId="6" fillId="0" borderId="0" xfId="17" applyNumberFormat="1" applyAlignment="1">
      <alignment horizontal="right" vertical="center"/>
    </xf>
    <xf numFmtId="49" fontId="6" fillId="0" borderId="15" xfId="17" applyNumberFormat="1" applyBorder="1" applyAlignment="1">
      <alignment horizontal="right" vertical="center"/>
    </xf>
    <xf numFmtId="49" fontId="6" fillId="0" borderId="1" xfId="17" applyNumberFormat="1" applyBorder="1" applyAlignment="1">
      <alignment horizontal="right" vertical="center"/>
    </xf>
    <xf numFmtId="0" fontId="6" fillId="0" borderId="1" xfId="17" applyBorder="1" applyAlignment="1">
      <alignment horizontal="right"/>
    </xf>
    <xf numFmtId="0" fontId="6" fillId="0" borderId="0" xfId="17" applyAlignment="1">
      <alignment wrapText="1"/>
    </xf>
    <xf numFmtId="49" fontId="6" fillId="0" borderId="0" xfId="17" applyNumberFormat="1" applyAlignment="1">
      <alignment horizontal="left" vertical="center" wrapText="1"/>
    </xf>
    <xf numFmtId="167" fontId="6" fillId="0" borderId="0" xfId="17" applyNumberFormat="1" applyAlignment="1">
      <alignment horizontal="right" vertical="center" wrapText="1"/>
    </xf>
    <xf numFmtId="0" fontId="6" fillId="0" borderId="4" xfId="17" applyBorder="1" applyAlignment="1">
      <alignment vertical="center" wrapText="1"/>
    </xf>
    <xf numFmtId="0" fontId="6" fillId="0" borderId="4" xfId="17" applyBorder="1" applyAlignment="1">
      <alignment horizontal="right" vertical="center" wrapText="1"/>
    </xf>
    <xf numFmtId="0" fontId="7" fillId="0" borderId="0" xfId="17" applyFont="1" applyBorder="1" applyAlignment="1">
      <alignment horizontal="left" vertical="top"/>
    </xf>
    <xf numFmtId="0" fontId="6" fillId="0" borderId="4" xfId="17" applyFont="1" applyBorder="1" applyAlignment="1">
      <alignment horizontal="center" vertical="center"/>
    </xf>
    <xf numFmtId="0" fontId="7" fillId="0" borderId="0" xfId="17" applyFont="1" applyAlignment="1">
      <alignment horizontal="right" vertical="center"/>
    </xf>
    <xf numFmtId="0" fontId="7" fillId="0" borderId="0" xfId="17" applyFont="1" applyAlignment="1">
      <alignment horizontal="left" vertical="center" wrapText="1"/>
    </xf>
    <xf numFmtId="0" fontId="7" fillId="0" borderId="0" xfId="17" applyFont="1" applyAlignment="1">
      <alignment horizontal="center" vertical="center" wrapText="1"/>
    </xf>
    <xf numFmtId="0" fontId="6" fillId="0" borderId="0" xfId="17" applyAlignment="1">
      <alignment horizontal="center" vertical="center" wrapText="1"/>
    </xf>
    <xf numFmtId="0" fontId="7" fillId="0" borderId="0" xfId="17" applyFont="1" applyAlignment="1">
      <alignment horizontal="right" vertical="center" wrapText="1"/>
    </xf>
    <xf numFmtId="0" fontId="7" fillId="0" borderId="0" xfId="17" applyFont="1" applyBorder="1" applyAlignment="1">
      <alignment horizontal="left" vertical="center"/>
    </xf>
    <xf numFmtId="172" fontId="6" fillId="0" borderId="0" xfId="17" applyNumberFormat="1" applyAlignment="1">
      <alignment horizontal="right" vertical="center"/>
    </xf>
    <xf numFmtId="0" fontId="6" fillId="0" borderId="17" xfId="17" applyBorder="1" applyAlignment="1">
      <alignment horizontal="left" vertical="center" wrapText="1"/>
    </xf>
    <xf numFmtId="0" fontId="6" fillId="0" borderId="17" xfId="17" applyBorder="1" applyAlignment="1">
      <alignment horizontal="left" vertical="center"/>
    </xf>
    <xf numFmtId="0" fontId="6" fillId="0" borderId="1" xfId="17" applyBorder="1" applyAlignment="1">
      <alignment horizontal="center"/>
    </xf>
    <xf numFmtId="0" fontId="6" fillId="0" borderId="0" xfId="17"/>
    <xf numFmtId="49" fontId="6" fillId="0" borderId="1" xfId="17" applyNumberFormat="1" applyBorder="1" applyAlignment="1">
      <alignment horizontal="center" vertical="center"/>
    </xf>
    <xf numFmtId="168" fontId="6" fillId="0" borderId="1" xfId="17" applyNumberFormat="1" applyBorder="1" applyAlignment="1">
      <alignment horizontal="center" vertical="center" wrapText="1"/>
    </xf>
    <xf numFmtId="174" fontId="6" fillId="0" borderId="1" xfId="1" applyNumberFormat="1" applyFont="1" applyBorder="1" applyAlignment="1">
      <alignment horizontal="center" wrapText="1"/>
    </xf>
    <xf numFmtId="0" fontId="6" fillId="0" borderId="0" xfId="17" applyAlignment="1">
      <alignment horizontal="right"/>
    </xf>
    <xf numFmtId="0" fontId="6" fillId="0" borderId="24" xfId="17" applyBorder="1" applyAlignment="1">
      <alignment horizontal="center" vertical="center" wrapText="1"/>
    </xf>
    <xf numFmtId="0" fontId="6" fillId="0" borderId="40" xfId="17" applyBorder="1" applyAlignment="1">
      <alignment vertical="center" wrapText="1"/>
    </xf>
    <xf numFmtId="0" fontId="6" fillId="0" borderId="30" xfId="17" applyBorder="1" applyAlignment="1">
      <alignment horizontal="center" vertical="center" wrapText="1"/>
    </xf>
    <xf numFmtId="0" fontId="6" fillId="0" borderId="11" xfId="17" applyBorder="1" applyAlignment="1">
      <alignment vertical="center" wrapText="1"/>
    </xf>
    <xf numFmtId="0" fontId="6" fillId="0" borderId="1" xfId="17" applyBorder="1" applyAlignment="1">
      <alignment horizontal="center" vertical="center" wrapText="1"/>
    </xf>
    <xf numFmtId="49" fontId="6" fillId="2" borderId="0" xfId="0" applyNumberFormat="1" applyFont="1" applyFill="1" applyAlignment="1">
      <alignment horizontal="left" vertical="top" wrapText="1"/>
    </xf>
    <xf numFmtId="0" fontId="6" fillId="0" borderId="0" xfId="17" applyBorder="1" applyAlignment="1">
      <alignment horizontal="center" vertical="center" wrapText="1"/>
    </xf>
    <xf numFmtId="0" fontId="7" fillId="0" borderId="0" xfId="17" applyFont="1" applyBorder="1" applyAlignment="1">
      <alignment horizontal="left" vertical="top"/>
    </xf>
    <xf numFmtId="0" fontId="7" fillId="0" borderId="0" xfId="17" applyFont="1" applyBorder="1" applyAlignment="1">
      <alignment horizontal="right" vertical="top"/>
    </xf>
    <xf numFmtId="0" fontId="7" fillId="0" borderId="4" xfId="17" applyFont="1" applyBorder="1" applyAlignment="1">
      <alignment horizontal="right" vertical="top"/>
    </xf>
    <xf numFmtId="0" fontId="6" fillId="0" borderId="4" xfId="17" applyFont="1" applyBorder="1" applyAlignment="1">
      <alignment horizontal="center" vertical="center"/>
    </xf>
    <xf numFmtId="0" fontId="7" fillId="0" borderId="8" xfId="17" applyFont="1" applyBorder="1" applyAlignment="1">
      <alignment horizontal="left" vertical="center"/>
    </xf>
    <xf numFmtId="0" fontId="7" fillId="0" borderId="6" xfId="17" applyFont="1" applyBorder="1" applyAlignment="1">
      <alignment horizontal="left" vertical="center"/>
    </xf>
    <xf numFmtId="0" fontId="7" fillId="0" borderId="7" xfId="17" applyFont="1" applyBorder="1" applyAlignment="1">
      <alignment horizontal="right" vertical="top" wrapText="1"/>
    </xf>
    <xf numFmtId="0" fontId="7" fillId="0" borderId="17" xfId="17" applyFont="1" applyBorder="1" applyAlignment="1">
      <alignment horizontal="right" vertical="top" wrapText="1"/>
    </xf>
    <xf numFmtId="0" fontId="7" fillId="0" borderId="16" xfId="17" applyFont="1" applyBorder="1" applyAlignment="1">
      <alignment horizontal="right" vertical="top" wrapText="1"/>
    </xf>
    <xf numFmtId="0" fontId="7" fillId="0" borderId="2" xfId="17" applyFont="1" applyBorder="1" applyAlignment="1">
      <alignment horizontal="left" vertical="center" wrapText="1"/>
    </xf>
    <xf numFmtId="0" fontId="7" fillId="0" borderId="0" xfId="17" applyFont="1" applyBorder="1" applyAlignment="1">
      <alignment horizontal="left" vertical="center" wrapText="1"/>
    </xf>
    <xf numFmtId="0" fontId="7" fillId="0" borderId="5" xfId="17" applyFont="1" applyBorder="1" applyAlignment="1">
      <alignment horizontal="left" vertical="center" wrapText="1"/>
    </xf>
    <xf numFmtId="0" fontId="7" fillId="0" borderId="4" xfId="17" applyFont="1" applyBorder="1" applyAlignment="1">
      <alignment horizontal="left" vertical="center" wrapText="1"/>
    </xf>
    <xf numFmtId="0" fontId="7" fillId="0" borderId="0" xfId="17" applyFont="1" applyBorder="1" applyAlignment="1">
      <alignment horizontal="right" vertical="center"/>
    </xf>
    <xf numFmtId="0" fontId="7" fillId="0" borderId="0" xfId="17" applyFont="1" applyAlignment="1">
      <alignment horizontal="left" vertical="center" wrapText="1"/>
    </xf>
    <xf numFmtId="0" fontId="7" fillId="0" borderId="7" xfId="17" applyFont="1" applyBorder="1" applyAlignment="1">
      <alignment horizontal="right" vertical="top"/>
    </xf>
    <xf numFmtId="0" fontId="7" fillId="0" borderId="17" xfId="17" applyFont="1" applyBorder="1" applyAlignment="1">
      <alignment horizontal="right" vertical="top"/>
    </xf>
    <xf numFmtId="0" fontId="7" fillId="0" borderId="16" xfId="17" applyFont="1" applyBorder="1" applyAlignment="1">
      <alignment horizontal="right" vertical="top"/>
    </xf>
    <xf numFmtId="0" fontId="7" fillId="0" borderId="0" xfId="17" applyFont="1" applyAlignment="1">
      <alignment horizontal="right" vertical="center"/>
    </xf>
    <xf numFmtId="0" fontId="7" fillId="0" borderId="0" xfId="17" applyFont="1" applyAlignment="1">
      <alignment horizontal="right" vertical="center" wrapText="1"/>
    </xf>
    <xf numFmtId="0" fontId="7" fillId="0" borderId="0" xfId="17" applyFont="1" applyAlignment="1">
      <alignment horizontal="left" vertical="top" wrapText="1"/>
    </xf>
    <xf numFmtId="0" fontId="7" fillId="0" borderId="8" xfId="17" applyFont="1" applyBorder="1" applyAlignment="1">
      <alignment horizontal="left" vertical="center" wrapText="1"/>
    </xf>
    <xf numFmtId="0" fontId="7" fillId="0" borderId="6" xfId="17" applyFont="1" applyBorder="1" applyAlignment="1">
      <alignment horizontal="left" vertical="center" wrapText="1"/>
    </xf>
    <xf numFmtId="0" fontId="7" fillId="0" borderId="7" xfId="17" applyFont="1" applyBorder="1" applyAlignment="1">
      <alignment horizontal="right" vertical="center" wrapText="1"/>
    </xf>
    <xf numFmtId="0" fontId="7" fillId="0" borderId="17" xfId="17" applyFont="1" applyBorder="1" applyAlignment="1">
      <alignment horizontal="right" vertical="center" wrapText="1"/>
    </xf>
    <xf numFmtId="0" fontId="7" fillId="0" borderId="16" xfId="17" applyFont="1" applyBorder="1" applyAlignment="1">
      <alignment horizontal="right" vertical="center" wrapText="1"/>
    </xf>
    <xf numFmtId="0" fontId="7" fillId="0" borderId="0" xfId="17" applyFont="1" applyAlignment="1">
      <alignment horizontal="left" vertical="top"/>
    </xf>
    <xf numFmtId="0" fontId="7" fillId="0" borderId="0" xfId="17" applyFont="1" applyAlignment="1">
      <alignment horizontal="right" vertical="top"/>
    </xf>
    <xf numFmtId="0" fontId="6" fillId="0" borderId="4" xfId="17" applyBorder="1" applyAlignment="1">
      <alignment horizontal="center" vertical="center"/>
    </xf>
    <xf numFmtId="49" fontId="7" fillId="0" borderId="0" xfId="17" applyNumberFormat="1" applyFont="1" applyAlignment="1">
      <alignment horizontal="center" vertical="center" wrapText="1"/>
    </xf>
    <xf numFmtId="0" fontId="7" fillId="0" borderId="0" xfId="17" applyFont="1" applyAlignment="1">
      <alignment horizontal="center" vertical="center" wrapText="1"/>
    </xf>
    <xf numFmtId="49" fontId="7" fillId="0" borderId="0" xfId="17" applyNumberFormat="1" applyFont="1" applyAlignment="1">
      <alignment horizontal="center" vertical="center"/>
    </xf>
    <xf numFmtId="49" fontId="7" fillId="0" borderId="27" xfId="17" applyNumberFormat="1" applyFont="1" applyBorder="1" applyAlignment="1">
      <alignment horizontal="left" vertical="center" wrapText="1"/>
    </xf>
    <xf numFmtId="0" fontId="7" fillId="0" borderId="7" xfId="17" applyFont="1" applyBorder="1" applyAlignment="1">
      <alignment horizontal="center" vertical="top"/>
    </xf>
    <xf numFmtId="0" fontId="7" fillId="0" borderId="17" xfId="17" applyFont="1" applyBorder="1" applyAlignment="1">
      <alignment horizontal="center" vertical="top"/>
    </xf>
    <xf numFmtId="0" fontId="7" fillId="0" borderId="16" xfId="17" applyFont="1" applyBorder="1" applyAlignment="1">
      <alignment horizontal="center" vertical="top"/>
    </xf>
    <xf numFmtId="0" fontId="7" fillId="0" borderId="12" xfId="17" applyFont="1" applyBorder="1" applyAlignment="1">
      <alignment horizontal="left" vertical="center"/>
    </xf>
    <xf numFmtId="0" fontId="7" fillId="0" borderId="13" xfId="17" applyFont="1" applyBorder="1" applyAlignment="1">
      <alignment horizontal="left" vertical="center"/>
    </xf>
    <xf numFmtId="0" fontId="7" fillId="0" borderId="18" xfId="17" applyFont="1" applyBorder="1" applyAlignment="1">
      <alignment horizontal="left" vertical="center"/>
    </xf>
    <xf numFmtId="0" fontId="18" fillId="0" borderId="0" xfId="17" applyFont="1" applyAlignment="1">
      <alignment horizontal="center" vertical="top" wrapText="1"/>
    </xf>
    <xf numFmtId="0" fontId="16" fillId="0" borderId="0" xfId="17" applyFont="1" applyAlignment="1">
      <alignment horizontal="left" vertical="top" wrapText="1" indent="1"/>
    </xf>
    <xf numFmtId="0" fontId="16" fillId="0" borderId="0" xfId="17" applyFont="1" applyAlignment="1">
      <alignment horizontal="left" vertical="top" indent="1"/>
    </xf>
    <xf numFmtId="0" fontId="17" fillId="0" borderId="0" xfId="17" applyFont="1" applyAlignment="1">
      <alignment horizontal="center" vertical="center"/>
    </xf>
    <xf numFmtId="0" fontId="7" fillId="0" borderId="13" xfId="0" applyFont="1" applyBorder="1" applyAlignment="1">
      <alignment vertical="center"/>
    </xf>
    <xf numFmtId="49" fontId="20" fillId="0" borderId="0" xfId="17" applyNumberFormat="1" applyFont="1" applyAlignment="1">
      <alignment vertical="center"/>
    </xf>
  </cellXfs>
  <cellStyles count="34">
    <cellStyle name="A_Amount" xfId="11"/>
    <cellStyle name="Comma" xfId="1" builtinId="3"/>
    <cellStyle name="Comma 13" xfId="21"/>
    <cellStyle name="Comma 13 2" xfId="32"/>
    <cellStyle name="Comma 2" xfId="14"/>
    <cellStyle name="Comma 2 2" xfId="16"/>
    <cellStyle name="Comma 2 2 2" xfId="18"/>
    <cellStyle name="Comma 2 2 3" xfId="29"/>
    <cellStyle name="Comma 2 3" xfId="28"/>
    <cellStyle name="Comma 3" xfId="15"/>
    <cellStyle name="Comma 3 2" xfId="19"/>
    <cellStyle name="Comma 3 2 2" xfId="30"/>
    <cellStyle name="Comma 4" xfId="25"/>
    <cellStyle name="Comma0" xfId="2"/>
    <cellStyle name="Currency" xfId="3" builtinId="4"/>
    <cellStyle name="Currency 2" xfId="4"/>
    <cellStyle name="Currency 2 2" xfId="23"/>
    <cellStyle name="Normal" xfId="0" builtinId="0"/>
    <cellStyle name="Normal 10" xfId="10"/>
    <cellStyle name="Normal 13" xfId="17"/>
    <cellStyle name="Normal 18" xfId="20"/>
    <cellStyle name="Normal 18 2" xfId="31"/>
    <cellStyle name="Normal 2" xfId="5"/>
    <cellStyle name="Normal 2 2" xfId="12"/>
    <cellStyle name="Normal 2 3" xfId="13"/>
    <cellStyle name="Normal 2 3 2" xfId="27"/>
    <cellStyle name="Normal 4" xfId="8"/>
    <cellStyle name="Normal 4 2" xfId="24"/>
    <cellStyle name="Normal 4 2 2" xfId="33"/>
    <cellStyle name="Normal 4 3" xfId="26"/>
    <cellStyle name="Normal 5" xfId="22"/>
    <cellStyle name="OPSKRIF" xfId="6"/>
    <cellStyle name="or" xfId="9"/>
    <cellStyle name="Percent" xfId="7" builtinId="5"/>
  </cellStyles>
  <dxfs count="69">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tyles" Target="styles.xml"/></Relationships>
</file>

<file path=xl/ctrlProps/ctrlProp1.xml><?xml version="1.0" encoding="utf-8"?>
<formControlPr xmlns="http://schemas.microsoft.com/office/spreadsheetml/2009/9/main" objectType="CheckBox" fmlaLink="$C$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790575</xdr:colOff>
          <xdr:row>6</xdr:row>
          <xdr:rowOff>95250</xdr:rowOff>
        </xdr:from>
        <xdr:to>
          <xdr:col>2</xdr:col>
          <xdr:colOff>2124075</xdr:colOff>
          <xdr:row>8</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26AC35AD-28CD-4138-9D78-EFFECBE2C9C8}"/>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ZA" sz="800" b="0" i="0" u="none" strike="noStrike" baseline="0">
                  <a:solidFill>
                    <a:srgbClr val="000000"/>
                  </a:solidFill>
                  <a:latin typeface="Segoe UI"/>
                  <a:cs typeface="Segoe UI"/>
                </a:rPr>
                <a:t>Show Pricing in BoQ</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JACOS/Desktop/Stean%20Laptop/Data/HN-%20Projects/103RT%20-%20P577/00%20Contracts/ZNT%203417-13T%20Bridges%20&amp;%20Roadworks/f)%20Payment/P577-3417%20Payment%20Cert%2028%20rev3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unup\AppData\Local\Microsoft\Windows\INetCache\Content.Outlook\WB2V7VIE\Maint%20Zone%20%20Contracts%20-%20Rev%205%20(0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JACOS/Desktop/ILIFA/DOT%20Projects/CAPEX%20PROJECTS/8-3/700%20Documentation%20and%20Procurement/Tender%20Document/Rev%2011/BOQ%20P8-3%20Seal%20Only%20Rev%20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JACOS/Desktop/ILIFA/DOT%20Projects/Projects%20under%20Area%20Office%20Apointments/Maintenance%20Contracts/New%20Documents/Creighton%20Zone%20-%20ZNQ-4429/Rev%204/Creighton%20Zone%20%20-%20Rev%20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rogress"/>
      <sheetName val="Check"/>
      <sheetName val="Cert OLD"/>
      <sheetName val="Envelope"/>
      <sheetName val="Chk"/>
      <sheetName val="Cert New"/>
      <sheetName val="Bill of Q"/>
      <sheetName val="Summary"/>
      <sheetName val="VO"/>
      <sheetName val="VO 03"/>
      <sheetName val="VO 04"/>
      <sheetName val="VO 07"/>
      <sheetName val="VO 11"/>
      <sheetName val="VO 13,20a"/>
      <sheetName val="MOS"/>
      <sheetName val="Deductions"/>
      <sheetName val="Interest"/>
      <sheetName val="Bitumen"/>
      <sheetName val="Special Mat"/>
      <sheetName val="CPA"/>
      <sheetName val="ETA Cert"/>
      <sheetName val="Cert (ETA)"/>
      <sheetName val="Summary (ETA)"/>
      <sheetName val="Special Mat (ETA)"/>
      <sheetName val="CPA (ETA)"/>
      <sheetName val="Cash Flow"/>
      <sheetName val="Indices"/>
      <sheetName val="Notes"/>
      <sheetName val="VO Blank"/>
      <sheetName val="Tables"/>
      <sheetName val="Invoi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4">
          <cell r="B4" t="str">
            <v>%</v>
          </cell>
        </row>
        <row r="5">
          <cell r="B5" t="str">
            <v>day</v>
          </cell>
        </row>
        <row r="6">
          <cell r="B6" t="str">
            <v>ha</v>
          </cell>
        </row>
        <row r="7">
          <cell r="B7" t="str">
            <v>hr</v>
          </cell>
        </row>
        <row r="8">
          <cell r="B8" t="str">
            <v>kg</v>
          </cell>
        </row>
        <row r="9">
          <cell r="B9" t="str">
            <v>kl</v>
          </cell>
        </row>
        <row r="10">
          <cell r="B10" t="str">
            <v>km</v>
          </cell>
        </row>
        <row r="11">
          <cell r="B11" t="str">
            <v>litre</v>
          </cell>
        </row>
        <row r="12">
          <cell r="B12" t="str">
            <v>m</v>
          </cell>
        </row>
        <row r="13">
          <cell r="B13" t="str">
            <v>m²</v>
          </cell>
        </row>
        <row r="14">
          <cell r="B14" t="str">
            <v>m³</v>
          </cell>
        </row>
        <row r="15">
          <cell r="B15" t="str">
            <v>m³km</v>
          </cell>
        </row>
        <row r="16">
          <cell r="B16" t="str">
            <v>manday</v>
          </cell>
        </row>
        <row r="17">
          <cell r="B17" t="str">
            <v>MN</v>
          </cell>
        </row>
        <row r="18">
          <cell r="B18" t="str">
            <v>MN-m</v>
          </cell>
        </row>
        <row r="19">
          <cell r="B19" t="str">
            <v>month</v>
          </cell>
        </row>
        <row r="20">
          <cell r="B20" t="str">
            <v>No.</v>
          </cell>
        </row>
        <row r="21">
          <cell r="B21" t="str">
            <v>P sum</v>
          </cell>
        </row>
        <row r="22">
          <cell r="B22" t="str">
            <v>PC sum</v>
          </cell>
        </row>
        <row r="23">
          <cell r="B23" t="str">
            <v>pkt</v>
          </cell>
        </row>
        <row r="24">
          <cell r="B24" t="str">
            <v>Sum</v>
          </cell>
        </row>
        <row r="25">
          <cell r="B25" t="str">
            <v>t</v>
          </cell>
        </row>
      </sheetData>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C1.2"/>
      <sheetName val="C1.3"/>
      <sheetName val="C1.5"/>
      <sheetName val="C1.6 "/>
      <sheetName val="C1.7"/>
      <sheetName val="C3.1"/>
      <sheetName val="C3.2"/>
      <sheetName val="C3.3"/>
      <sheetName val="C4.1"/>
      <sheetName val="C5.1"/>
      <sheetName val="C5.3"/>
      <sheetName val="C6.1"/>
      <sheetName val="C8.5"/>
      <sheetName val="C8.8"/>
      <sheetName val="C9.1"/>
      <sheetName val="C11.5"/>
      <sheetName val="C11.9"/>
      <sheetName val="A1"/>
      <sheetName val="Chapter E"/>
      <sheetName val="E1"/>
      <sheetName val="Chapter F"/>
      <sheetName val="F1"/>
      <sheetName val="Summary1"/>
      <sheetName val="CPG"/>
      <sheetName val="C1.2 CPG"/>
      <sheetName val="C1.7 CPG"/>
      <sheetName val="C3.2 CPG"/>
      <sheetName val="C4.1 CPG"/>
      <sheetName val="C5.1 CPG "/>
      <sheetName val="C5.3 CPG "/>
      <sheetName val="C6.1 CPG"/>
      <sheetName val="C11.1"/>
      <sheetName val="C11.2"/>
      <sheetName val="C11.4"/>
      <sheetName val="C11.6"/>
      <sheetName val="C11.7"/>
      <sheetName val="C11.9 CPG"/>
      <sheetName val="C13.8"/>
      <sheetName val="C15.1"/>
      <sheetName val="RELEGATED"/>
      <sheetName val="C4.2"/>
      <sheetName val="C4.3"/>
      <sheetName val="C4.4"/>
      <sheetName val="C5.2"/>
      <sheetName val="C5.4"/>
      <sheetName val="C2.1"/>
      <sheetName val="C2.2"/>
      <sheetName val="C10.1"/>
      <sheetName val="C20.1"/>
      <sheetName val="B STC 4189 13.3"/>
      <sheetName val="B STC 4189 13.4"/>
      <sheetName val="B STC 4189 13.7"/>
      <sheetName val="B STC 4189 13.8"/>
      <sheetName val="B- STC 3389 13.1 "/>
      <sheetName val="B STC 3389 13.2"/>
      <sheetName val="B STC 3389 13.3 "/>
      <sheetName val="B STC 3389 13.4"/>
      <sheetName val="B STC 3389 13.7 "/>
      <sheetName val="B STC 3389 13.8"/>
      <sheetName val="B- STC 4191 13.1"/>
      <sheetName val="B STC 4191 13.2"/>
      <sheetName val="B STC 4191 13.3"/>
      <sheetName val="B STC 4191 13.4"/>
      <sheetName val="B STC 4191 13.7 "/>
      <sheetName val="B STC 4191 1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3">
          <cell r="E43">
            <v>600</v>
          </cell>
        </row>
        <row r="45">
          <cell r="E45">
            <v>400</v>
          </cell>
        </row>
        <row r="47">
          <cell r="E47">
            <v>200</v>
          </cell>
        </row>
        <row r="49">
          <cell r="E49">
            <v>100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1200"/>
      <sheetName val="1300"/>
      <sheetName val="1400"/>
      <sheetName val="3900z"/>
      <sheetName val="1500"/>
      <sheetName val="1700"/>
      <sheetName val="3100"/>
      <sheetName val="3300"/>
      <sheetName val="3400"/>
      <sheetName val="3500"/>
      <sheetName val="3600"/>
      <sheetName val="5900"/>
      <sheetName val="7300"/>
      <sheetName val="8100"/>
      <sheetName val="A"/>
      <sheetName val="Sch D"/>
      <sheetName val="D"/>
      <sheetName val="Sch F"/>
      <sheetName val="F"/>
      <sheetName val="Sch G"/>
      <sheetName val="G"/>
      <sheetName val="Summary"/>
      <sheetName val="Labour"/>
      <sheetName val="CPG"/>
      <sheetName val="1600"/>
      <sheetName val="2100"/>
      <sheetName val="2200"/>
      <sheetName val="2300"/>
      <sheetName val="3800"/>
      <sheetName val="4100"/>
      <sheetName val="4500"/>
      <sheetName val="5100"/>
      <sheetName val="5200"/>
      <sheetName val="5400"/>
      <sheetName val="5500"/>
      <sheetName val="5600"/>
      <sheetName val="5700"/>
      <sheetName val="5800"/>
      <sheetName val="B-STC 4189 - 6100"/>
      <sheetName val="B-STC 4189 - 6200"/>
      <sheetName val="B-STC 4189 - 6300"/>
      <sheetName val="B-STC 4189 - 6400"/>
      <sheetName val="B-STC 4189 - 6600"/>
      <sheetName val="B-STC 3389 - 6100 "/>
      <sheetName val="B-STC 3389 - 6200 "/>
      <sheetName val="B-STC 3389 - 6300"/>
      <sheetName val="B-STC 3389 - 6400"/>
      <sheetName val="B-STC 3389 - 6600"/>
      <sheetName val="B-STC 4191 - 6100"/>
      <sheetName val="B-STC 4191 - 6200"/>
      <sheetName val="B-STC 4191 - 6300"/>
      <sheetName val="B-STC 4191 - 6400 "/>
      <sheetName val="B-STC 4191 - 6600 "/>
      <sheetName val="Relegated"/>
      <sheetName val="BoQ"/>
      <sheetName val="Calculations"/>
      <sheetName val="Sheet1"/>
      <sheetName val="4200"/>
    </sheetNames>
    <sheetDataSet>
      <sheetData sheetId="0">
        <row r="19">
          <cell r="C19">
            <v>0.1</v>
          </cell>
        </row>
      </sheetData>
      <sheetData sheetId="1">
        <row r="6">
          <cell r="B6" t="str">
            <v>SCHEDULE A: ROADWORKS</v>
          </cell>
        </row>
      </sheetData>
      <sheetData sheetId="2">
        <row r="1">
          <cell r="M1">
            <v>11940000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6">
          <cell r="B6" t="str">
            <v>SCHEDULE F: EXPANDED PUBLIC WORKS PROGRAMME</v>
          </cell>
        </row>
      </sheetData>
      <sheetData sheetId="19" refreshError="1"/>
      <sheetData sheetId="20">
        <row r="6">
          <cell r="B6" t="str">
            <v>SCHEDULE G: CONTRACT PARTICIPATION GOALS</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C1.2"/>
      <sheetName val="C1.3"/>
      <sheetName val="C1.5"/>
      <sheetName val="C1.6 "/>
      <sheetName val="C1.7"/>
      <sheetName val="C3.1"/>
      <sheetName val="C3.2"/>
      <sheetName val="C3.3"/>
      <sheetName val="C4.1"/>
      <sheetName val="C5.1"/>
      <sheetName val="C5.3"/>
      <sheetName val="C6.1"/>
      <sheetName val="C8.5"/>
      <sheetName val="C8.8"/>
      <sheetName val="C9.1"/>
      <sheetName val="C11.5"/>
      <sheetName val="C11.9"/>
      <sheetName val="A1"/>
      <sheetName val="Chapter E"/>
      <sheetName val="E1"/>
      <sheetName val="Chapter F"/>
      <sheetName val="F1"/>
      <sheetName val="Summary1"/>
      <sheetName val="CPG"/>
      <sheetName val="C1.2 CPG"/>
      <sheetName val="C1.7 CPG"/>
      <sheetName val="C3.2 CPG"/>
      <sheetName val="C4.1 CPG"/>
      <sheetName val="C5.1 CPG"/>
      <sheetName val="C5.3 CPG "/>
      <sheetName val="C6.1 CPG"/>
      <sheetName val="C11.1"/>
      <sheetName val="C11.2"/>
      <sheetName val="C11.4"/>
      <sheetName val="C11.6"/>
      <sheetName val="C11.7"/>
      <sheetName val="C11.9 CPG"/>
      <sheetName val="C13.8"/>
      <sheetName val="C15.1"/>
      <sheetName val="RELEGATED"/>
      <sheetName val="C4.2"/>
      <sheetName val="C4.3"/>
      <sheetName val="C4.4"/>
      <sheetName val="C5.2"/>
      <sheetName val="C5.4"/>
      <sheetName val="C2.1"/>
      <sheetName val="C2.2"/>
      <sheetName val="C10.1"/>
      <sheetName val="C20.1"/>
      <sheetName val="B STC 4189 13.3"/>
      <sheetName val="B STC 4189 13.4"/>
      <sheetName val="B STC 4189 13.7"/>
      <sheetName val="B STC 4189 13.8"/>
      <sheetName val="B- STC 3389 13.1 "/>
      <sheetName val="B STC 3389 13.2"/>
      <sheetName val="B STC 3389 13.3 "/>
      <sheetName val="B STC 3389 13.4"/>
      <sheetName val="B STC 3389 13.7 "/>
      <sheetName val="B STC 3389 13.8"/>
      <sheetName val="B- STC 4191 13.1"/>
      <sheetName val="B STC 4191 13.2"/>
      <sheetName val="B STC 4191 13.3"/>
      <sheetName val="B STC 4191 13.4"/>
      <sheetName val="B STC 4191 13.7 "/>
      <sheetName val="B STC 4191 13.8"/>
    </sheetNames>
    <sheetDataSet>
      <sheetData sheetId="0"/>
      <sheetData sheetId="1"/>
      <sheetData sheetId="2"/>
      <sheetData sheetId="3"/>
      <sheetData sheetId="4">
        <row r="11">
          <cell r="C11" t="str">
            <v>CLEARING AND GRUBBING</v>
          </cell>
        </row>
      </sheetData>
      <sheetData sheetId="5"/>
      <sheetData sheetId="6">
        <row r="11">
          <cell r="B11" t="str">
            <v>C3.1</v>
          </cell>
          <cell r="C11" t="str">
            <v>DRAINS</v>
          </cell>
        </row>
      </sheetData>
      <sheetData sheetId="7"/>
      <sheetData sheetId="8"/>
      <sheetData sheetId="9"/>
      <sheetData sheetId="10"/>
      <sheetData sheetId="11"/>
      <sheetData sheetId="12"/>
      <sheetData sheetId="13"/>
      <sheetData sheetId="14"/>
      <sheetData sheetId="15"/>
      <sheetData sheetId="16">
        <row r="11">
          <cell r="B11" t="str">
            <v>C11.5</v>
          </cell>
          <cell r="C11" t="str">
            <v>FENCING</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2:H11"/>
  <sheetViews>
    <sheetView view="pageBreakPreview" zoomScale="115" zoomScaleNormal="70" zoomScaleSheetLayoutView="115" workbookViewId="0">
      <selection activeCell="C17" sqref="C17"/>
    </sheetView>
  </sheetViews>
  <sheetFormatPr defaultRowHeight="12.75" x14ac:dyDescent="0.2"/>
  <cols>
    <col min="2" max="2" width="18.140625" bestFit="1" customWidth="1"/>
    <col min="3" max="3" width="43.85546875" customWidth="1"/>
    <col min="4" max="4" width="16.28515625" customWidth="1"/>
    <col min="5" max="5" width="12.28515625" bestFit="1" customWidth="1"/>
    <col min="7" max="7" width="8.85546875" customWidth="1"/>
  </cols>
  <sheetData>
    <row r="2" spans="2:8" ht="12" customHeight="1" x14ac:dyDescent="0.2">
      <c r="B2" s="85" t="s">
        <v>195</v>
      </c>
      <c r="C2" s="93" t="s">
        <v>9</v>
      </c>
    </row>
    <row r="3" spans="2:8" x14ac:dyDescent="0.2">
      <c r="B3" s="85" t="s">
        <v>196</v>
      </c>
      <c r="C3" s="94" t="s">
        <v>10</v>
      </c>
    </row>
    <row r="4" spans="2:8" x14ac:dyDescent="0.2">
      <c r="B4" s="91"/>
      <c r="C4" s="92"/>
      <c r="D4" s="91"/>
      <c r="E4" s="91"/>
      <c r="F4" s="91"/>
      <c r="G4" s="91"/>
      <c r="H4" s="91"/>
    </row>
    <row r="5" spans="2:8" x14ac:dyDescent="0.2">
      <c r="B5" s="92" t="s">
        <v>229</v>
      </c>
      <c r="C5" s="94" t="s">
        <v>492</v>
      </c>
      <c r="D5" s="92"/>
      <c r="E5" s="92"/>
      <c r="F5" s="92"/>
      <c r="G5" s="92"/>
      <c r="H5" s="91"/>
    </row>
    <row r="6" spans="2:8" ht="51" x14ac:dyDescent="0.2">
      <c r="B6" s="92" t="s">
        <v>230</v>
      </c>
      <c r="C6" s="259" t="s">
        <v>491</v>
      </c>
      <c r="D6" s="92"/>
      <c r="E6" s="92"/>
      <c r="F6" s="92"/>
      <c r="G6" s="92"/>
      <c r="H6" s="91"/>
    </row>
    <row r="7" spans="2:8" x14ac:dyDescent="0.2">
      <c r="B7" s="92"/>
      <c r="C7" s="92"/>
      <c r="D7" s="92"/>
      <c r="E7" s="92"/>
      <c r="F7" s="92"/>
      <c r="G7" s="92"/>
      <c r="H7" s="91"/>
    </row>
    <row r="8" spans="2:8" x14ac:dyDescent="0.2">
      <c r="C8" t="b">
        <v>0</v>
      </c>
    </row>
    <row r="10" spans="2:8" ht="13.5" thickBot="1" x14ac:dyDescent="0.25"/>
    <row r="11" spans="2:8" x14ac:dyDescent="0.2">
      <c r="B11" s="109" t="s">
        <v>293</v>
      </c>
      <c r="C11" s="110">
        <v>24</v>
      </c>
      <c r="D11" s="111" t="s">
        <v>294</v>
      </c>
    </row>
  </sheetData>
  <pageMargins left="0.7" right="0.7" top="0.75" bottom="0.75" header="0.3" footer="0.3"/>
  <pageSetup paperSize="9" scale="89" orientation="portrait" r:id="rId1"/>
  <colBreaks count="1" manualBreakCount="1">
    <brk id="5" max="28" man="1"/>
  </col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790575</xdr:colOff>
                    <xdr:row>6</xdr:row>
                    <xdr:rowOff>95250</xdr:rowOff>
                  </from>
                  <to>
                    <xdr:col>2</xdr:col>
                    <xdr:colOff>2124075</xdr:colOff>
                    <xdr:row>8</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H28"/>
  <sheetViews>
    <sheetView view="pageBreakPreview" zoomScaleNormal="70" zoomScaleSheetLayoutView="100" zoomScalePageLayoutView="125" workbookViewId="0">
      <selection activeCell="C28" sqref="C28"/>
    </sheetView>
  </sheetViews>
  <sheetFormatPr defaultColWidth="6.85546875" defaultRowHeight="12.75" x14ac:dyDescent="0.2"/>
  <cols>
    <col min="1" max="1" width="0.85546875" style="61" customWidth="1"/>
    <col min="2" max="2" width="11.7109375" style="64" customWidth="1"/>
    <col min="3" max="3" width="45.7109375" style="206" customWidth="1"/>
    <col min="4" max="4" width="13.7109375" style="105" customWidth="1"/>
    <col min="5" max="5" width="15.7109375" style="105" customWidth="1"/>
    <col min="6" max="6" width="15.7109375" style="61" customWidth="1"/>
    <col min="7" max="7" width="15.7109375" style="62" customWidth="1"/>
    <col min="8" max="8" width="0.85546875" style="62" customWidth="1"/>
    <col min="9" max="16384" width="6.85546875" style="61"/>
  </cols>
  <sheetData>
    <row r="1" spans="2:8" x14ac:dyDescent="0.2">
      <c r="G1" s="228"/>
    </row>
    <row r="2" spans="2:8" x14ac:dyDescent="0.2">
      <c r="B2" s="2" t="str">
        <f>Client1</f>
        <v>Province of KwaZulu-Natal</v>
      </c>
      <c r="E2" s="279" t="str">
        <f>"Contract No. "&amp;ContractNo</f>
        <v>Contract No. ZNB01222/00000/00/PMC/INF/21/T</v>
      </c>
      <c r="F2" s="279"/>
      <c r="G2" s="279"/>
    </row>
    <row r="3" spans="2:8" x14ac:dyDescent="0.2">
      <c r="B3" s="86" t="str">
        <f>Client2</f>
        <v>Department of Transport</v>
      </c>
    </row>
    <row r="4" spans="2:8" x14ac:dyDescent="0.2">
      <c r="B4" s="83"/>
      <c r="C4" s="208"/>
      <c r="D4" s="84"/>
      <c r="E4" s="84"/>
      <c r="F4" s="125"/>
      <c r="G4" s="126"/>
    </row>
    <row r="5" spans="2:8" x14ac:dyDescent="0.2">
      <c r="B5" s="265" t="s">
        <v>8</v>
      </c>
      <c r="C5" s="266"/>
      <c r="D5" s="266"/>
      <c r="E5" s="266"/>
      <c r="F5" s="266"/>
      <c r="G5" s="276" t="str">
        <f>"CHAPTER "&amp;B11</f>
        <v>CHAPTER C4.1</v>
      </c>
      <c r="H5" s="239"/>
    </row>
    <row r="6" spans="2:8" ht="6" customHeight="1" x14ac:dyDescent="0.2">
      <c r="B6" s="270" t="str">
        <f>ContractDescription</f>
        <v>PROVISION OF ROUTINE AND SAFETY MAINTENANCE ON VARIOUS ROADS WITHIN THE NEW HANOVER ZONE - UMSHWATHI AREA OFFICE</v>
      </c>
      <c r="C6" s="275"/>
      <c r="D6" s="275"/>
      <c r="E6" s="275"/>
      <c r="F6" s="275"/>
      <c r="G6" s="277"/>
      <c r="H6" s="106"/>
    </row>
    <row r="7" spans="2:8" x14ac:dyDescent="0.2">
      <c r="B7" s="270"/>
      <c r="C7" s="275"/>
      <c r="D7" s="275"/>
      <c r="E7" s="275"/>
      <c r="F7" s="275"/>
      <c r="G7" s="277"/>
      <c r="H7" s="106"/>
    </row>
    <row r="8" spans="2:8" ht="6" customHeight="1" x14ac:dyDescent="0.2">
      <c r="B8" s="272"/>
      <c r="C8" s="273"/>
      <c r="D8" s="273"/>
      <c r="E8" s="273"/>
      <c r="F8" s="273"/>
      <c r="G8" s="278"/>
      <c r="H8" s="106"/>
    </row>
    <row r="9" spans="2:8" s="8" customFormat="1" ht="24" customHeight="1" x14ac:dyDescent="0.2">
      <c r="B9" s="9" t="s">
        <v>0</v>
      </c>
      <c r="C9" s="10" t="s">
        <v>1</v>
      </c>
      <c r="D9" s="10" t="s">
        <v>2</v>
      </c>
      <c r="E9" s="10" t="s">
        <v>3</v>
      </c>
      <c r="F9" s="10" t="s">
        <v>4</v>
      </c>
      <c r="G9" s="10" t="s">
        <v>5</v>
      </c>
      <c r="H9" s="241"/>
    </row>
    <row r="10" spans="2:8" x14ac:dyDescent="0.2">
      <c r="B10" s="229"/>
      <c r="C10" s="205"/>
      <c r="D10" s="207"/>
      <c r="E10" s="71"/>
      <c r="F10" s="72"/>
      <c r="G10" s="16"/>
      <c r="H10" s="17"/>
    </row>
    <row r="11" spans="2:8" x14ac:dyDescent="0.2">
      <c r="B11" s="97" t="s">
        <v>231</v>
      </c>
      <c r="C11" s="240" t="s">
        <v>232</v>
      </c>
      <c r="D11" s="65"/>
      <c r="E11" s="71"/>
      <c r="F11" s="72"/>
      <c r="G11" s="16"/>
      <c r="H11" s="17"/>
    </row>
    <row r="12" spans="2:8" x14ac:dyDescent="0.2">
      <c r="B12" s="230"/>
      <c r="D12" s="65"/>
      <c r="E12" s="71"/>
      <c r="F12" s="72"/>
      <c r="G12" s="22"/>
      <c r="H12" s="17"/>
    </row>
    <row r="13" spans="2:8" x14ac:dyDescent="0.2">
      <c r="B13" s="231" t="s">
        <v>190</v>
      </c>
      <c r="C13" s="232" t="s">
        <v>189</v>
      </c>
      <c r="D13" s="65"/>
      <c r="E13" s="21"/>
      <c r="F13" s="72"/>
      <c r="G13" s="22"/>
      <c r="H13" s="38"/>
    </row>
    <row r="14" spans="2:8" x14ac:dyDescent="0.2">
      <c r="B14" s="230"/>
      <c r="D14" s="67"/>
      <c r="E14" s="23"/>
      <c r="F14" s="72"/>
      <c r="G14" s="22"/>
      <c r="H14" s="17"/>
    </row>
    <row r="15" spans="2:8" x14ac:dyDescent="0.2">
      <c r="B15" s="231" t="s">
        <v>188</v>
      </c>
      <c r="C15" s="232" t="s">
        <v>187</v>
      </c>
      <c r="D15" s="65" t="s">
        <v>23</v>
      </c>
      <c r="E15" s="23">
        <f>100*0.65</f>
        <v>65</v>
      </c>
      <c r="F15" s="15"/>
      <c r="G15" s="22"/>
      <c r="H15" s="17"/>
    </row>
    <row r="16" spans="2:8" x14ac:dyDescent="0.2">
      <c r="B16" s="231"/>
      <c r="C16" s="232"/>
      <c r="D16" s="65"/>
      <c r="E16" s="23"/>
      <c r="F16" s="15"/>
      <c r="G16" s="22"/>
      <c r="H16" s="17"/>
    </row>
    <row r="17" spans="2:8" ht="25.5" x14ac:dyDescent="0.2">
      <c r="B17" s="231" t="s">
        <v>186</v>
      </c>
      <c r="C17" s="232" t="s">
        <v>185</v>
      </c>
      <c r="D17" s="65"/>
      <c r="E17" s="65"/>
      <c r="F17" s="15"/>
      <c r="G17" s="22"/>
      <c r="H17" s="38"/>
    </row>
    <row r="18" spans="2:8" x14ac:dyDescent="0.2">
      <c r="B18" s="230"/>
      <c r="D18" s="65"/>
      <c r="E18" s="65"/>
      <c r="F18" s="15"/>
      <c r="G18" s="22"/>
      <c r="H18" s="38"/>
    </row>
    <row r="19" spans="2:8" x14ac:dyDescent="0.2">
      <c r="B19" s="231" t="s">
        <v>184</v>
      </c>
      <c r="C19" s="232" t="s">
        <v>107</v>
      </c>
      <c r="D19" s="65" t="s">
        <v>23</v>
      </c>
      <c r="E19" s="20">
        <f>11000*0.65</f>
        <v>7150</v>
      </c>
      <c r="F19" s="15"/>
      <c r="G19" s="22"/>
      <c r="H19" s="38"/>
    </row>
    <row r="20" spans="2:8" x14ac:dyDescent="0.2">
      <c r="B20" s="230"/>
      <c r="D20" s="65"/>
      <c r="E20" s="65"/>
      <c r="F20" s="15"/>
      <c r="G20" s="22"/>
      <c r="H20" s="38"/>
    </row>
    <row r="21" spans="2:8" x14ac:dyDescent="0.2">
      <c r="B21" s="231" t="s">
        <v>183</v>
      </c>
      <c r="C21" s="232" t="s">
        <v>182</v>
      </c>
      <c r="D21" s="65" t="s">
        <v>23</v>
      </c>
      <c r="E21" s="21">
        <f>10000*0.65</f>
        <v>6500</v>
      </c>
      <c r="F21" s="15"/>
      <c r="G21" s="22"/>
      <c r="H21" s="38"/>
    </row>
    <row r="22" spans="2:8" x14ac:dyDescent="0.2">
      <c r="B22" s="230"/>
      <c r="D22" s="65"/>
      <c r="E22" s="65"/>
      <c r="F22" s="15"/>
      <c r="G22" s="22"/>
      <c r="H22" s="38"/>
    </row>
    <row r="23" spans="2:8" ht="25.5" x14ac:dyDescent="0.2">
      <c r="B23" s="231" t="s">
        <v>181</v>
      </c>
      <c r="C23" s="232" t="s">
        <v>180</v>
      </c>
      <c r="D23" s="65"/>
      <c r="E23" s="65"/>
      <c r="F23" s="15"/>
      <c r="G23" s="22"/>
      <c r="H23" s="38"/>
    </row>
    <row r="24" spans="2:8" x14ac:dyDescent="0.2">
      <c r="B24" s="230"/>
      <c r="D24" s="65"/>
      <c r="E24" s="65"/>
      <c r="F24" s="15"/>
      <c r="G24" s="22"/>
      <c r="H24" s="38"/>
    </row>
    <row r="25" spans="2:8" x14ac:dyDescent="0.2">
      <c r="B25" s="231" t="s">
        <v>34</v>
      </c>
      <c r="C25" s="232" t="s">
        <v>436</v>
      </c>
      <c r="D25" s="67" t="s">
        <v>21</v>
      </c>
      <c r="E25" s="65">
        <v>1</v>
      </c>
      <c r="F25" s="15"/>
      <c r="G25" s="22"/>
      <c r="H25" s="38"/>
    </row>
    <row r="26" spans="2:8" x14ac:dyDescent="0.2">
      <c r="B26" s="231"/>
      <c r="C26" s="232"/>
      <c r="D26" s="67"/>
      <c r="E26" s="65"/>
      <c r="F26" s="15"/>
      <c r="G26" s="22"/>
      <c r="H26" s="38"/>
    </row>
    <row r="27" spans="2:8" x14ac:dyDescent="0.2">
      <c r="B27" s="98"/>
      <c r="D27" s="65"/>
      <c r="E27" s="65"/>
      <c r="F27" s="72"/>
      <c r="G27" s="22"/>
      <c r="H27" s="38"/>
    </row>
    <row r="28" spans="2:8" s="26" customFormat="1" ht="18" customHeight="1" x14ac:dyDescent="0.2">
      <c r="B28" s="96" t="str">
        <f>$B$11</f>
        <v>C4.1</v>
      </c>
      <c r="C28" s="304" t="s">
        <v>228</v>
      </c>
      <c r="D28" s="204"/>
      <c r="E28" s="204"/>
      <c r="F28" s="29"/>
      <c r="G28" s="196"/>
      <c r="H28" s="32"/>
    </row>
  </sheetData>
  <mergeCells count="4">
    <mergeCell ref="E2:G2"/>
    <mergeCell ref="B5:F5"/>
    <mergeCell ref="G5:G8"/>
    <mergeCell ref="B6:F8"/>
  </mergeCells>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2" id="{ED4665BA-BBA5-4274-8FA1-577ADBCA4A18}">
            <xm:f>AND(Information!$C$8=FALSE,$D15&lt;&gt;"P C Sum",$D15&lt;&gt;"PC Sum",$D15&lt;&gt;"P Sum",$D15&lt;&gt;"Prov Sum")</xm:f>
            <x14:dxf>
              <font>
                <strike val="0"/>
                <color theme="0"/>
              </font>
              <numFmt numFmtId="4" formatCode="#,##0.00"/>
            </x14:dxf>
          </x14:cfRule>
          <xm:sqref>F15:G26</xm:sqref>
        </x14:conditionalFormatting>
        <x14:conditionalFormatting xmlns:xm="http://schemas.microsoft.com/office/excel/2006/main">
          <x14:cfRule type="expression" priority="1" id="{3CE6F9C6-F15D-4DA6-A36D-A3EC9183F553}">
            <xm:f>AND(Information!$C$8=FALSE,$D28&lt;&gt;"P C Sum",$D28&lt;&gt;"PC Sum",$D28&lt;&gt;"P Sum",$D28&lt;&gt;"Prov Sum")</xm:f>
            <x14:dxf>
              <font>
                <strike val="0"/>
                <color theme="0"/>
              </font>
              <numFmt numFmtId="4" formatCode="#,##0.00"/>
            </x14:dxf>
          </x14:cfRule>
          <xm:sqref>G28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H20"/>
  <sheetViews>
    <sheetView view="pageBreakPreview" zoomScaleNormal="125" zoomScaleSheetLayoutView="100" zoomScalePageLayoutView="125" workbookViewId="0">
      <selection activeCell="C20" sqref="C20"/>
    </sheetView>
  </sheetViews>
  <sheetFormatPr defaultColWidth="6.85546875" defaultRowHeight="12.75" x14ac:dyDescent="0.2"/>
  <cols>
    <col min="1" max="1" width="0.85546875" style="77" customWidth="1"/>
    <col min="2" max="2" width="11.7109375" style="233" customWidth="1"/>
    <col min="3" max="3" width="45.7109375" style="206" customWidth="1"/>
    <col min="4" max="4" width="13.7109375" style="242" customWidth="1"/>
    <col min="5" max="5" width="15.7109375" style="242" customWidth="1"/>
    <col min="6" max="6" width="15.7109375" style="77" customWidth="1"/>
    <col min="7" max="7" width="15.7109375" style="175" customWidth="1"/>
    <col min="8" max="8" width="0.85546875" style="175" customWidth="1"/>
    <col min="9" max="9" width="6.85546875" style="77"/>
    <col min="10" max="10" width="7.42578125" style="77" bestFit="1" customWidth="1"/>
    <col min="11" max="16384" width="6.85546875" style="77"/>
  </cols>
  <sheetData>
    <row r="1" spans="2:8" x14ac:dyDescent="0.2">
      <c r="G1" s="234"/>
    </row>
    <row r="2" spans="2:8" ht="12" customHeight="1" x14ac:dyDescent="0.2">
      <c r="B2" s="275" t="str">
        <f>Client1</f>
        <v>Province of KwaZulu-Natal</v>
      </c>
      <c r="C2" s="275"/>
      <c r="E2" s="280" t="str">
        <f>"Contract No. "&amp;ContractNo</f>
        <v>Contract No. ZNB01222/00000/00/PMC/INF/21/T</v>
      </c>
      <c r="F2" s="280"/>
      <c r="G2" s="280"/>
    </row>
    <row r="3" spans="2:8" x14ac:dyDescent="0.2">
      <c r="B3" s="281" t="str">
        <f>Client2</f>
        <v>Department of Transport</v>
      </c>
      <c r="C3" s="281"/>
    </row>
    <row r="4" spans="2:8" x14ac:dyDescent="0.2">
      <c r="B4" s="208"/>
      <c r="C4" s="208"/>
      <c r="D4" s="156"/>
      <c r="E4" s="156"/>
      <c r="F4" s="235"/>
      <c r="G4" s="236"/>
    </row>
    <row r="5" spans="2:8" x14ac:dyDescent="0.2">
      <c r="B5" s="282" t="s">
        <v>8</v>
      </c>
      <c r="C5" s="283"/>
      <c r="D5" s="283"/>
      <c r="E5" s="283"/>
      <c r="F5" s="283"/>
      <c r="G5" s="267" t="str">
        <f>"CHAPTER "&amp;B11</f>
        <v>CHAPTER C5.1</v>
      </c>
      <c r="H5" s="243"/>
    </row>
    <row r="6" spans="2:8" ht="6" customHeight="1" x14ac:dyDescent="0.2">
      <c r="B6" s="270" t="str">
        <f>ContractDescription</f>
        <v>PROVISION OF ROUTINE AND SAFETY MAINTENANCE ON VARIOUS ROADS WITHIN THE NEW HANOVER ZONE - UMSHWATHI AREA OFFICE</v>
      </c>
      <c r="C6" s="275"/>
      <c r="D6" s="275"/>
      <c r="E6" s="275"/>
      <c r="F6" s="275"/>
      <c r="G6" s="268"/>
      <c r="H6" s="106"/>
    </row>
    <row r="7" spans="2:8" x14ac:dyDescent="0.2">
      <c r="B7" s="270"/>
      <c r="C7" s="275"/>
      <c r="D7" s="275"/>
      <c r="E7" s="275"/>
      <c r="F7" s="275"/>
      <c r="G7" s="268"/>
      <c r="H7" s="106"/>
    </row>
    <row r="8" spans="2:8" ht="6" customHeight="1" x14ac:dyDescent="0.2">
      <c r="B8" s="272"/>
      <c r="C8" s="273"/>
      <c r="D8" s="273"/>
      <c r="E8" s="273"/>
      <c r="F8" s="273"/>
      <c r="G8" s="269"/>
      <c r="H8" s="106"/>
    </row>
    <row r="9" spans="2:8" s="241" customFormat="1" ht="24" customHeight="1" x14ac:dyDescent="0.2">
      <c r="B9" s="9" t="s">
        <v>0</v>
      </c>
      <c r="C9" s="10" t="s">
        <v>1</v>
      </c>
      <c r="D9" s="10" t="s">
        <v>2</v>
      </c>
      <c r="E9" s="10" t="s">
        <v>3</v>
      </c>
      <c r="F9" s="10" t="s">
        <v>4</v>
      </c>
      <c r="G9" s="10" t="s">
        <v>5</v>
      </c>
    </row>
    <row r="10" spans="2:8" x14ac:dyDescent="0.2">
      <c r="B10" s="98"/>
      <c r="C10" s="124"/>
      <c r="D10" s="71"/>
      <c r="E10" s="71"/>
      <c r="F10" s="36"/>
      <c r="G10" s="36"/>
      <c r="H10" s="17"/>
    </row>
    <row r="11" spans="2:8" x14ac:dyDescent="0.2">
      <c r="B11" s="51" t="s">
        <v>103</v>
      </c>
      <c r="C11" s="19" t="s">
        <v>104</v>
      </c>
      <c r="D11" s="65"/>
      <c r="E11" s="65"/>
      <c r="F11" s="36"/>
      <c r="G11" s="36"/>
      <c r="H11" s="38"/>
    </row>
    <row r="12" spans="2:8" x14ac:dyDescent="0.2">
      <c r="B12" s="98"/>
      <c r="C12" s="124"/>
      <c r="D12" s="65"/>
      <c r="E12" s="65"/>
      <c r="F12" s="36"/>
      <c r="G12" s="36"/>
      <c r="H12" s="38"/>
    </row>
    <row r="13" spans="2:8" x14ac:dyDescent="0.2">
      <c r="B13" s="51" t="s">
        <v>106</v>
      </c>
      <c r="C13" s="19" t="s">
        <v>105</v>
      </c>
      <c r="D13" s="65"/>
      <c r="E13" s="65"/>
      <c r="F13" s="72"/>
      <c r="G13" s="22"/>
      <c r="H13" s="38"/>
    </row>
    <row r="14" spans="2:8" x14ac:dyDescent="0.2">
      <c r="B14" s="98"/>
      <c r="C14" s="124"/>
      <c r="D14" s="65"/>
      <c r="E14" s="65"/>
      <c r="F14" s="72"/>
      <c r="G14" s="22"/>
      <c r="H14" s="38"/>
    </row>
    <row r="15" spans="2:8" x14ac:dyDescent="0.2">
      <c r="B15" s="98" t="s">
        <v>437</v>
      </c>
      <c r="C15" s="124" t="s">
        <v>438</v>
      </c>
      <c r="D15" s="65" t="s">
        <v>23</v>
      </c>
      <c r="E15" s="21">
        <f>21000*0.65</f>
        <v>13650</v>
      </c>
      <c r="F15" s="15"/>
      <c r="G15" s="22"/>
      <c r="H15" s="39"/>
    </row>
    <row r="16" spans="2:8" x14ac:dyDescent="0.2">
      <c r="B16" s="98"/>
      <c r="C16" s="124"/>
      <c r="D16" s="65"/>
      <c r="E16" s="65"/>
      <c r="F16" s="72"/>
      <c r="G16" s="22"/>
      <c r="H16" s="38"/>
    </row>
    <row r="17" spans="2:8" x14ac:dyDescent="0.2">
      <c r="B17" s="98"/>
      <c r="C17" s="124"/>
      <c r="D17" s="65"/>
      <c r="E17" s="65"/>
      <c r="F17" s="15"/>
      <c r="G17" s="22"/>
      <c r="H17" s="38"/>
    </row>
    <row r="18" spans="2:8" x14ac:dyDescent="0.2">
      <c r="B18" s="98"/>
      <c r="C18" s="124"/>
      <c r="D18" s="65"/>
      <c r="E18" s="65"/>
      <c r="F18" s="15"/>
      <c r="G18" s="22"/>
      <c r="H18" s="38"/>
    </row>
    <row r="19" spans="2:8" x14ac:dyDescent="0.2">
      <c r="B19" s="98"/>
      <c r="C19" s="124"/>
      <c r="D19" s="65"/>
      <c r="E19" s="65"/>
      <c r="F19" s="72"/>
      <c r="G19" s="22"/>
      <c r="H19" s="38"/>
    </row>
    <row r="20" spans="2:8" s="26" customFormat="1" ht="18" customHeight="1" x14ac:dyDescent="0.2">
      <c r="B20" s="96" t="str">
        <f>$B$11</f>
        <v>C5.1</v>
      </c>
      <c r="C20" s="304" t="s">
        <v>228</v>
      </c>
      <c r="D20" s="29"/>
      <c r="E20" s="204"/>
      <c r="F20" s="29"/>
      <c r="G20" s="196"/>
      <c r="H20" s="32"/>
    </row>
  </sheetData>
  <mergeCells count="6">
    <mergeCell ref="B2:C2"/>
    <mergeCell ref="E2:G2"/>
    <mergeCell ref="B3:C3"/>
    <mergeCell ref="B5:F5"/>
    <mergeCell ref="G5:G8"/>
    <mergeCell ref="B6:F8"/>
  </mergeCells>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3" id="{E1AC0D19-1419-4AF1-B184-57FED93A1391}">
            <xm:f>AND(Information!$C$8=FALSE,$D17&lt;&gt;"P C Sum",$D17&lt;&gt;"PC Sum",$D17&lt;&gt;"P Sum",$D17&lt;&gt;"Prov Sum")</xm:f>
            <x14:dxf>
              <font>
                <strike val="0"/>
                <color theme="0"/>
              </font>
              <numFmt numFmtId="4" formatCode="#,##0.00"/>
            </x14:dxf>
          </x14:cfRule>
          <xm:sqref>F17:G18</xm:sqref>
        </x14:conditionalFormatting>
        <x14:conditionalFormatting xmlns:xm="http://schemas.microsoft.com/office/excel/2006/main">
          <x14:cfRule type="expression" priority="2" id="{E7966CC6-AA50-4EBA-A610-D06DE89D3C7A}">
            <xm:f>AND(Information!$C$8=FALSE,$D20&lt;&gt;"P C Sum",$D20&lt;&gt;"PC Sum",$D20&lt;&gt;"P Sum",$D20&lt;&gt;"Prov Sum")</xm:f>
            <x14:dxf>
              <font>
                <strike val="0"/>
                <color theme="0"/>
              </font>
              <numFmt numFmtId="4" formatCode="#,##0.00"/>
            </x14:dxf>
          </x14:cfRule>
          <xm:sqref>G20</xm:sqref>
        </x14:conditionalFormatting>
        <x14:conditionalFormatting xmlns:xm="http://schemas.microsoft.com/office/excel/2006/main">
          <x14:cfRule type="expression" priority="1" id="{08696707-51AF-4A79-A506-B85F1B11EBFB}">
            <xm:f>AND(Information!$C$8=FALSE,$D15&lt;&gt;"P C Sum",$D15&lt;&gt;"PC Sum",$D15&lt;&gt;"P Sum",$D15&lt;&gt;"Prov Sum")</xm:f>
            <x14:dxf>
              <font>
                <strike val="0"/>
                <color theme="0"/>
              </font>
              <numFmt numFmtId="4" formatCode="#,##0.00"/>
            </x14:dxf>
          </x14:cfRule>
          <xm:sqref>F15:G15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H23"/>
  <sheetViews>
    <sheetView view="pageBreakPreview" zoomScaleNormal="70" zoomScaleSheetLayoutView="100" zoomScalePageLayoutView="125" workbookViewId="0">
      <selection activeCell="C23" sqref="C23"/>
    </sheetView>
  </sheetViews>
  <sheetFormatPr defaultColWidth="6.85546875" defaultRowHeight="12.75" x14ac:dyDescent="0.2"/>
  <cols>
    <col min="1" max="1" width="0.85546875" style="61" customWidth="1"/>
    <col min="2" max="2" width="11.7109375" style="64" customWidth="1"/>
    <col min="3" max="3" width="45.7109375" style="206" customWidth="1"/>
    <col min="4" max="4" width="13.7109375" style="105" customWidth="1"/>
    <col min="5" max="5" width="15.7109375" style="105" customWidth="1"/>
    <col min="6" max="6" width="15.7109375" style="61" customWidth="1"/>
    <col min="7" max="7" width="15.7109375" style="62" customWidth="1"/>
    <col min="8" max="8" width="0.85546875" style="62" customWidth="1"/>
    <col min="9" max="16384" width="6.85546875" style="61"/>
  </cols>
  <sheetData>
    <row r="1" spans="2:8" x14ac:dyDescent="0.2">
      <c r="G1" s="69"/>
    </row>
    <row r="2" spans="2:8" x14ac:dyDescent="0.2">
      <c r="B2" s="2" t="str">
        <f>Client1</f>
        <v>Province of KwaZulu-Natal</v>
      </c>
      <c r="E2" s="279" t="str">
        <f>"Contract No. "&amp;ContractNo</f>
        <v>Contract No. ZNB01222/00000/00/PMC/INF/21/T</v>
      </c>
      <c r="F2" s="279"/>
      <c r="G2" s="279"/>
    </row>
    <row r="3" spans="2:8" x14ac:dyDescent="0.2">
      <c r="B3" s="86" t="str">
        <f>Client2</f>
        <v>Department of Transport</v>
      </c>
    </row>
    <row r="4" spans="2:8" x14ac:dyDescent="0.2">
      <c r="B4" s="83"/>
      <c r="C4" s="208"/>
      <c r="D4" s="84"/>
      <c r="E4" s="84"/>
      <c r="F4" s="125"/>
      <c r="G4" s="126"/>
    </row>
    <row r="5" spans="2:8" x14ac:dyDescent="0.2">
      <c r="B5" s="265" t="s">
        <v>8</v>
      </c>
      <c r="C5" s="266"/>
      <c r="D5" s="266"/>
      <c r="E5" s="266"/>
      <c r="F5" s="266"/>
      <c r="G5" s="276" t="str">
        <f>"CHAPTER "&amp;B11</f>
        <v>CHAPTER C5.3</v>
      </c>
      <c r="H5" s="239"/>
    </row>
    <row r="6" spans="2:8" ht="6" customHeight="1" x14ac:dyDescent="0.2">
      <c r="B6" s="270" t="str">
        <f>ContractDescription</f>
        <v>PROVISION OF ROUTINE AND SAFETY MAINTENANCE ON VARIOUS ROADS WITHIN THE NEW HANOVER ZONE - UMSHWATHI AREA OFFICE</v>
      </c>
      <c r="C6" s="275"/>
      <c r="D6" s="275"/>
      <c r="E6" s="275"/>
      <c r="F6" s="275"/>
      <c r="G6" s="277"/>
      <c r="H6" s="106"/>
    </row>
    <row r="7" spans="2:8" x14ac:dyDescent="0.2">
      <c r="B7" s="270"/>
      <c r="C7" s="275"/>
      <c r="D7" s="275"/>
      <c r="E7" s="275"/>
      <c r="F7" s="275"/>
      <c r="G7" s="277"/>
      <c r="H7" s="106"/>
    </row>
    <row r="8" spans="2:8" ht="6" customHeight="1" x14ac:dyDescent="0.2">
      <c r="B8" s="272"/>
      <c r="C8" s="273"/>
      <c r="D8" s="273"/>
      <c r="E8" s="273"/>
      <c r="F8" s="273"/>
      <c r="G8" s="278"/>
      <c r="H8" s="106"/>
    </row>
    <row r="9" spans="2:8" s="8" customFormat="1" ht="24" customHeight="1" x14ac:dyDescent="0.2">
      <c r="B9" s="9" t="s">
        <v>0</v>
      </c>
      <c r="C9" s="10" t="s">
        <v>1</v>
      </c>
      <c r="D9" s="10" t="s">
        <v>2</v>
      </c>
      <c r="E9" s="10" t="s">
        <v>3</v>
      </c>
      <c r="F9" s="10" t="s">
        <v>4</v>
      </c>
      <c r="G9" s="10" t="s">
        <v>5</v>
      </c>
      <c r="H9" s="241"/>
    </row>
    <row r="10" spans="2:8" x14ac:dyDescent="0.2">
      <c r="B10" s="127"/>
      <c r="C10" s="124"/>
      <c r="D10" s="71"/>
      <c r="E10" s="71"/>
      <c r="F10" s="36"/>
      <c r="G10" s="36"/>
      <c r="H10" s="17"/>
    </row>
    <row r="11" spans="2:8" x14ac:dyDescent="0.2">
      <c r="B11" s="51" t="s">
        <v>110</v>
      </c>
      <c r="C11" s="19" t="s">
        <v>111</v>
      </c>
      <c r="D11" s="65"/>
      <c r="E11" s="65"/>
      <c r="F11" s="36"/>
      <c r="G11" s="36"/>
      <c r="H11" s="38"/>
    </row>
    <row r="12" spans="2:8" x14ac:dyDescent="0.2">
      <c r="B12" s="98"/>
      <c r="C12" s="124"/>
      <c r="D12" s="65"/>
      <c r="E12" s="65"/>
      <c r="F12" s="36"/>
      <c r="G12" s="36"/>
      <c r="H12" s="38"/>
    </row>
    <row r="13" spans="2:8" x14ac:dyDescent="0.2">
      <c r="B13" s="98" t="s">
        <v>113</v>
      </c>
      <c r="C13" s="124" t="s">
        <v>114</v>
      </c>
      <c r="D13" s="65"/>
      <c r="E13" s="21"/>
      <c r="F13" s="36"/>
      <c r="G13" s="36"/>
      <c r="H13" s="39"/>
    </row>
    <row r="14" spans="2:8" x14ac:dyDescent="0.2">
      <c r="B14" s="98"/>
      <c r="C14" s="124"/>
      <c r="D14" s="65"/>
      <c r="E14" s="21"/>
      <c r="F14" s="36"/>
      <c r="G14" s="36"/>
      <c r="H14" s="39"/>
    </row>
    <row r="15" spans="2:8" ht="25.5" x14ac:dyDescent="0.2">
      <c r="B15" s="98" t="s">
        <v>112</v>
      </c>
      <c r="C15" s="124" t="s">
        <v>314</v>
      </c>
      <c r="D15" s="65"/>
      <c r="E15" s="21"/>
      <c r="F15" s="15"/>
      <c r="G15" s="22"/>
      <c r="H15" s="39"/>
    </row>
    <row r="16" spans="2:8" x14ac:dyDescent="0.2">
      <c r="B16" s="98"/>
      <c r="C16" s="124"/>
      <c r="D16" s="65"/>
      <c r="E16" s="21"/>
      <c r="F16" s="15"/>
      <c r="G16" s="22"/>
    </row>
    <row r="17" spans="2:8" ht="25.5" x14ac:dyDescent="0.2">
      <c r="B17" s="98" t="s">
        <v>116</v>
      </c>
      <c r="C17" s="124" t="s">
        <v>439</v>
      </c>
      <c r="D17" s="65" t="s">
        <v>191</v>
      </c>
      <c r="E17" s="21">
        <f>21000*0.65</f>
        <v>13650</v>
      </c>
      <c r="F17" s="15"/>
      <c r="G17" s="22"/>
    </row>
    <row r="18" spans="2:8" x14ac:dyDescent="0.2">
      <c r="B18" s="98"/>
      <c r="C18" s="124"/>
      <c r="D18" s="65"/>
      <c r="E18" s="21"/>
      <c r="F18" s="15"/>
      <c r="G18" s="22"/>
    </row>
    <row r="19" spans="2:8" x14ac:dyDescent="0.2">
      <c r="B19" s="98"/>
      <c r="C19" s="124"/>
      <c r="D19" s="65"/>
      <c r="E19" s="21"/>
      <c r="F19" s="15"/>
      <c r="G19" s="22"/>
      <c r="H19" s="39"/>
    </row>
    <row r="20" spans="2:8" x14ac:dyDescent="0.2">
      <c r="B20" s="98"/>
      <c r="C20" s="124"/>
      <c r="D20" s="65"/>
      <c r="E20" s="21"/>
      <c r="F20" s="15"/>
      <c r="G20" s="22"/>
      <c r="H20" s="39"/>
    </row>
    <row r="21" spans="2:8" x14ac:dyDescent="0.2">
      <c r="B21" s="98"/>
      <c r="C21" s="124"/>
      <c r="D21" s="65"/>
      <c r="E21" s="21"/>
      <c r="F21" s="15"/>
      <c r="G21" s="22"/>
      <c r="H21" s="39"/>
    </row>
    <row r="22" spans="2:8" x14ac:dyDescent="0.2">
      <c r="B22" s="98"/>
      <c r="C22" s="124"/>
      <c r="D22" s="65"/>
      <c r="E22" s="21"/>
      <c r="F22" s="72"/>
      <c r="G22" s="22"/>
      <c r="H22" s="39"/>
    </row>
    <row r="23" spans="2:8" s="26" customFormat="1" ht="18" customHeight="1" x14ac:dyDescent="0.2">
      <c r="B23" s="96" t="str">
        <f>$B$11</f>
        <v>C5.3</v>
      </c>
      <c r="C23" s="304" t="s">
        <v>228</v>
      </c>
      <c r="D23" s="29"/>
      <c r="E23" s="204"/>
      <c r="F23" s="29"/>
      <c r="G23" s="196"/>
      <c r="H23" s="32"/>
    </row>
  </sheetData>
  <mergeCells count="4">
    <mergeCell ref="E2:G2"/>
    <mergeCell ref="B5:F5"/>
    <mergeCell ref="G5:G8"/>
    <mergeCell ref="B6:F8"/>
  </mergeCells>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3" id="{E4E38DB1-D08B-4916-B2C5-7C91108BD56A}">
            <xm:f>AND(Information!$C$8=FALSE,$D21&lt;&gt;"P C Sum",$D21&lt;&gt;"PC Sum",$D21&lt;&gt;"P Sum",$D21&lt;&gt;"Prov Sum")</xm:f>
            <x14:dxf>
              <font>
                <strike val="0"/>
                <color theme="0"/>
              </font>
              <numFmt numFmtId="4" formatCode="#,##0.00"/>
            </x14:dxf>
          </x14:cfRule>
          <xm:sqref>F21:G21</xm:sqref>
        </x14:conditionalFormatting>
        <x14:conditionalFormatting xmlns:xm="http://schemas.microsoft.com/office/excel/2006/main">
          <x14:cfRule type="expression" priority="2" id="{53B87BCF-2370-4234-A7AF-A4C314A1BABA}">
            <xm:f>AND(Information!$C$8=FALSE,$D23&lt;&gt;"P C Sum",$D23&lt;&gt;"PC Sum",$D23&lt;&gt;"P Sum",$D23&lt;&gt;"Prov Sum")</xm:f>
            <x14:dxf>
              <font>
                <strike val="0"/>
                <color theme="0"/>
              </font>
              <numFmt numFmtId="4" formatCode="#,##0.00"/>
            </x14:dxf>
          </x14:cfRule>
          <xm:sqref>G23</xm:sqref>
        </x14:conditionalFormatting>
        <x14:conditionalFormatting xmlns:xm="http://schemas.microsoft.com/office/excel/2006/main">
          <x14:cfRule type="expression" priority="1" id="{D234D614-B7A5-4DE5-8D1C-385A36F1F275}">
            <xm:f>AND(Information!$C$8=FALSE,$D15&lt;&gt;"P C Sum",$D15&lt;&gt;"PC Sum",$D15&lt;&gt;"P Sum",$D15&lt;&gt;"Prov Sum")</xm:f>
            <x14:dxf>
              <font>
                <strike val="0"/>
                <color theme="0"/>
              </font>
              <numFmt numFmtId="4" formatCode="#,##0.00"/>
            </x14:dxf>
          </x14:cfRule>
          <xm:sqref>F15:G20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H77"/>
  <sheetViews>
    <sheetView view="pageBreakPreview" zoomScale="85" zoomScaleNormal="125" zoomScaleSheetLayoutView="85" zoomScalePageLayoutView="125" workbookViewId="0">
      <pane xSplit="4" ySplit="2" topLeftCell="E39" activePane="bottomRight" state="frozen"/>
      <selection activeCell="G5" sqref="G5:G8"/>
      <selection pane="topRight" activeCell="G5" sqref="G5:G8"/>
      <selection pane="bottomLeft" activeCell="G5" sqref="G5:G8"/>
      <selection pane="bottomRight" activeCell="G58" sqref="G58"/>
    </sheetView>
  </sheetViews>
  <sheetFormatPr defaultColWidth="8.85546875" defaultRowHeight="12.75" x14ac:dyDescent="0.2"/>
  <cols>
    <col min="1" max="1" width="0.85546875" style="61" customWidth="1"/>
    <col min="2" max="2" width="11.5703125" style="64" customWidth="1"/>
    <col min="3" max="3" width="45.5703125" style="63" customWidth="1"/>
    <col min="4" max="4" width="13.5703125" style="105" customWidth="1"/>
    <col min="5" max="5" width="15.5703125" style="105" customWidth="1"/>
    <col min="6" max="6" width="15.5703125" style="61" customWidth="1"/>
    <col min="7" max="7" width="15.5703125" style="62" customWidth="1"/>
    <col min="8" max="8" width="0.85546875" style="62" customWidth="1"/>
    <col min="9" max="16384" width="8.85546875" style="61"/>
  </cols>
  <sheetData>
    <row r="1" spans="2:8" x14ac:dyDescent="0.2">
      <c r="G1" s="245"/>
    </row>
    <row r="2" spans="2:8" x14ac:dyDescent="0.2">
      <c r="B2" s="2" t="str">
        <f>Client1</f>
        <v>Province of KwaZulu-Natal</v>
      </c>
      <c r="E2" s="279" t="str">
        <f>"Contract No. "&amp;ContractNo</f>
        <v>Contract No. ZNB01222/00000/00/PMC/INF/21/T</v>
      </c>
      <c r="F2" s="279"/>
      <c r="G2" s="279"/>
    </row>
    <row r="3" spans="2:8" x14ac:dyDescent="0.2">
      <c r="B3" s="86" t="str">
        <f>Client2</f>
        <v>Department of Transport</v>
      </c>
    </row>
    <row r="4" spans="2:8" x14ac:dyDescent="0.2">
      <c r="B4" s="63"/>
    </row>
    <row r="5" spans="2:8" x14ac:dyDescent="0.2">
      <c r="B5" s="265" t="s">
        <v>8</v>
      </c>
      <c r="C5" s="266"/>
      <c r="D5" s="266"/>
      <c r="E5" s="266"/>
      <c r="F5" s="266"/>
      <c r="G5" s="284" t="str">
        <f>"CHAPTER "&amp;B11</f>
        <v>CHAPTER C6.1</v>
      </c>
      <c r="H5" s="239"/>
    </row>
    <row r="6" spans="2:8" ht="6" customHeight="1" x14ac:dyDescent="0.2">
      <c r="B6" s="270" t="str">
        <f>ContractDescription</f>
        <v>PROVISION OF ROUTINE AND SAFETY MAINTENANCE ON VARIOUS ROADS WITHIN THE NEW HANOVER ZONE - UMSHWATHI AREA OFFICE</v>
      </c>
      <c r="C6" s="275"/>
      <c r="D6" s="275"/>
      <c r="E6" s="275"/>
      <c r="F6" s="275"/>
      <c r="G6" s="285"/>
      <c r="H6" s="106"/>
    </row>
    <row r="7" spans="2:8" x14ac:dyDescent="0.2">
      <c r="B7" s="270"/>
      <c r="C7" s="275"/>
      <c r="D7" s="275"/>
      <c r="E7" s="275"/>
      <c r="F7" s="275"/>
      <c r="G7" s="285"/>
      <c r="H7" s="106"/>
    </row>
    <row r="8" spans="2:8" s="8" customFormat="1" ht="6" customHeight="1" x14ac:dyDescent="0.2">
      <c r="B8" s="272"/>
      <c r="C8" s="273"/>
      <c r="D8" s="273"/>
      <c r="E8" s="273"/>
      <c r="F8" s="273"/>
      <c r="G8" s="286"/>
      <c r="H8" s="241"/>
    </row>
    <row r="9" spans="2:8" s="8" customFormat="1" ht="24" customHeight="1" x14ac:dyDescent="0.2">
      <c r="B9" s="9" t="s">
        <v>0</v>
      </c>
      <c r="C9" s="10" t="s">
        <v>1</v>
      </c>
      <c r="D9" s="10" t="s">
        <v>2</v>
      </c>
      <c r="E9" s="10" t="s">
        <v>3</v>
      </c>
      <c r="F9" s="10" t="s">
        <v>4</v>
      </c>
      <c r="G9" s="10" t="s">
        <v>5</v>
      </c>
      <c r="H9" s="241"/>
    </row>
    <row r="10" spans="2:8" x14ac:dyDescent="0.2">
      <c r="B10" s="76"/>
      <c r="C10" s="240"/>
      <c r="D10" s="73"/>
      <c r="E10" s="71"/>
      <c r="F10" s="72"/>
      <c r="G10" s="22"/>
      <c r="H10" s="17"/>
    </row>
    <row r="11" spans="2:8" x14ac:dyDescent="0.2">
      <c r="B11" s="51" t="s">
        <v>441</v>
      </c>
      <c r="C11" s="19" t="s">
        <v>442</v>
      </c>
      <c r="D11" s="71"/>
      <c r="E11" s="71"/>
      <c r="F11" s="15"/>
      <c r="G11" s="22"/>
      <c r="H11" s="17"/>
    </row>
    <row r="12" spans="2:8" x14ac:dyDescent="0.2">
      <c r="B12" s="98"/>
      <c r="C12" s="124"/>
      <c r="D12" s="71"/>
      <c r="E12" s="65"/>
      <c r="F12" s="15"/>
      <c r="G12" s="22"/>
      <c r="H12" s="38"/>
    </row>
    <row r="13" spans="2:8" ht="25.5" x14ac:dyDescent="0.2">
      <c r="B13" s="215" t="s">
        <v>443</v>
      </c>
      <c r="C13" s="124" t="s">
        <v>444</v>
      </c>
      <c r="D13" s="71"/>
      <c r="E13" s="65"/>
      <c r="F13" s="15"/>
      <c r="G13" s="22"/>
      <c r="H13" s="38"/>
    </row>
    <row r="14" spans="2:8" x14ac:dyDescent="0.2">
      <c r="B14" s="215"/>
      <c r="C14" s="124"/>
      <c r="D14" s="71"/>
      <c r="E14" s="65"/>
      <c r="F14" s="15"/>
      <c r="G14" s="22"/>
      <c r="H14" s="38"/>
    </row>
    <row r="15" spans="2:8" ht="25.5" x14ac:dyDescent="0.2">
      <c r="B15" s="98" t="s">
        <v>445</v>
      </c>
      <c r="C15" s="124" t="s">
        <v>446</v>
      </c>
      <c r="D15" s="65" t="s">
        <v>51</v>
      </c>
      <c r="E15" s="65">
        <v>50</v>
      </c>
      <c r="F15" s="15"/>
      <c r="G15" s="22"/>
      <c r="H15" s="38"/>
    </row>
    <row r="16" spans="2:8" x14ac:dyDescent="0.2">
      <c r="B16" s="215"/>
      <c r="C16" s="124"/>
      <c r="D16" s="71"/>
      <c r="E16" s="65" t="s">
        <v>411</v>
      </c>
      <c r="F16" s="15"/>
      <c r="G16" s="22"/>
      <c r="H16" s="38"/>
    </row>
    <row r="17" spans="2:8" ht="25.5" x14ac:dyDescent="0.2">
      <c r="B17" s="98" t="s">
        <v>447</v>
      </c>
      <c r="C17" s="246" t="s">
        <v>448</v>
      </c>
      <c r="D17" s="65"/>
      <c r="E17" s="65" t="s">
        <v>411</v>
      </c>
      <c r="F17" s="15"/>
      <c r="G17" s="22"/>
      <c r="H17" s="38"/>
    </row>
    <row r="18" spans="2:8" x14ac:dyDescent="0.2">
      <c r="B18" s="215"/>
      <c r="C18" s="247"/>
      <c r="D18" s="248"/>
      <c r="E18" s="65" t="s">
        <v>411</v>
      </c>
      <c r="F18" s="15"/>
      <c r="G18" s="22"/>
      <c r="H18" s="38"/>
    </row>
    <row r="19" spans="2:8" x14ac:dyDescent="0.2">
      <c r="B19" s="98" t="s">
        <v>449</v>
      </c>
      <c r="C19" s="124" t="s">
        <v>450</v>
      </c>
      <c r="D19" s="65"/>
      <c r="E19" s="65" t="s">
        <v>411</v>
      </c>
      <c r="F19" s="15"/>
      <c r="G19" s="22"/>
      <c r="H19" s="38"/>
    </row>
    <row r="20" spans="2:8" x14ac:dyDescent="0.2">
      <c r="B20" s="215"/>
      <c r="C20" s="124"/>
      <c r="D20" s="71"/>
      <c r="E20" s="65" t="s">
        <v>411</v>
      </c>
      <c r="F20" s="15"/>
      <c r="G20" s="22"/>
      <c r="H20" s="38"/>
    </row>
    <row r="21" spans="2:8" ht="25.5" x14ac:dyDescent="0.2">
      <c r="B21" s="98" t="s">
        <v>35</v>
      </c>
      <c r="C21" s="246" t="s">
        <v>451</v>
      </c>
      <c r="D21" s="65" t="s">
        <v>51</v>
      </c>
      <c r="E21" s="65">
        <v>150</v>
      </c>
      <c r="F21" s="15"/>
      <c r="G21" s="22"/>
      <c r="H21" s="38"/>
    </row>
    <row r="22" spans="2:8" x14ac:dyDescent="0.2">
      <c r="B22" s="215"/>
      <c r="C22" s="124"/>
      <c r="D22" s="71"/>
      <c r="E22" s="65" t="s">
        <v>411</v>
      </c>
      <c r="F22" s="15"/>
      <c r="G22" s="22"/>
      <c r="H22" s="38"/>
    </row>
    <row r="23" spans="2:8" x14ac:dyDescent="0.2">
      <c r="B23" s="98" t="s">
        <v>452</v>
      </c>
      <c r="C23" s="124" t="s">
        <v>453</v>
      </c>
      <c r="D23" s="65"/>
      <c r="E23" s="65" t="s">
        <v>411</v>
      </c>
      <c r="F23" s="15"/>
      <c r="G23" s="22"/>
      <c r="H23" s="38"/>
    </row>
    <row r="24" spans="2:8" x14ac:dyDescent="0.2">
      <c r="B24" s="215"/>
      <c r="C24" s="124"/>
      <c r="D24" s="71"/>
      <c r="E24" s="65" t="s">
        <v>411</v>
      </c>
      <c r="F24" s="15"/>
      <c r="G24" s="22"/>
      <c r="H24" s="38"/>
    </row>
    <row r="25" spans="2:8" ht="25.5" x14ac:dyDescent="0.2">
      <c r="B25" s="98" t="s">
        <v>35</v>
      </c>
      <c r="C25" s="124" t="s">
        <v>451</v>
      </c>
      <c r="D25" s="65" t="s">
        <v>51</v>
      </c>
      <c r="E25" s="65">
        <v>100</v>
      </c>
      <c r="F25" s="15"/>
      <c r="G25" s="22"/>
      <c r="H25" s="38"/>
    </row>
    <row r="26" spans="2:8" x14ac:dyDescent="0.2">
      <c r="B26" s="215"/>
      <c r="C26" s="124"/>
      <c r="D26" s="71"/>
      <c r="E26" s="65" t="s">
        <v>411</v>
      </c>
      <c r="F26" s="15"/>
      <c r="G26" s="22"/>
      <c r="H26" s="38"/>
    </row>
    <row r="27" spans="2:8" ht="25.5" x14ac:dyDescent="0.2">
      <c r="B27" s="98" t="s">
        <v>454</v>
      </c>
      <c r="C27" s="246" t="s">
        <v>455</v>
      </c>
      <c r="D27" s="65" t="s">
        <v>23</v>
      </c>
      <c r="E27" s="65">
        <v>25</v>
      </c>
      <c r="F27" s="15"/>
      <c r="G27" s="22"/>
      <c r="H27" s="38"/>
    </row>
    <row r="28" spans="2:8" x14ac:dyDescent="0.2">
      <c r="B28" s="215"/>
      <c r="C28" s="124"/>
      <c r="D28" s="71"/>
      <c r="E28" s="65" t="s">
        <v>411</v>
      </c>
      <c r="F28" s="15"/>
      <c r="G28" s="22"/>
      <c r="H28" s="38"/>
    </row>
    <row r="29" spans="2:8" x14ac:dyDescent="0.2">
      <c r="B29" s="98" t="s">
        <v>456</v>
      </c>
      <c r="C29" s="124" t="s">
        <v>457</v>
      </c>
      <c r="D29" s="65"/>
      <c r="E29" s="65" t="s">
        <v>411</v>
      </c>
      <c r="F29" s="15"/>
      <c r="G29" s="22"/>
      <c r="H29" s="38"/>
    </row>
    <row r="30" spans="2:8" x14ac:dyDescent="0.2">
      <c r="B30" s="215"/>
      <c r="C30" s="124"/>
      <c r="D30" s="71"/>
      <c r="E30" s="65" t="s">
        <v>411</v>
      </c>
      <c r="F30" s="15"/>
      <c r="G30" s="22"/>
      <c r="H30" s="38"/>
    </row>
    <row r="31" spans="2:8" x14ac:dyDescent="0.2">
      <c r="B31" s="98" t="s">
        <v>458</v>
      </c>
      <c r="C31" s="124" t="s">
        <v>459</v>
      </c>
      <c r="D31" s="65"/>
      <c r="E31" s="65" t="s">
        <v>411</v>
      </c>
      <c r="F31" s="15"/>
      <c r="G31" s="22"/>
      <c r="H31" s="38"/>
    </row>
    <row r="32" spans="2:8" x14ac:dyDescent="0.2">
      <c r="B32" s="215"/>
      <c r="C32" s="247"/>
      <c r="D32" s="248"/>
      <c r="E32" s="65" t="s">
        <v>411</v>
      </c>
      <c r="F32" s="15"/>
      <c r="G32" s="22"/>
      <c r="H32" s="38"/>
    </row>
    <row r="33" spans="2:8" x14ac:dyDescent="0.2">
      <c r="B33" s="215" t="s">
        <v>35</v>
      </c>
      <c r="C33" s="124" t="s">
        <v>460</v>
      </c>
      <c r="D33" s="65" t="s">
        <v>51</v>
      </c>
      <c r="E33" s="65">
        <v>150</v>
      </c>
      <c r="F33" s="15"/>
      <c r="G33" s="22"/>
      <c r="H33" s="38"/>
    </row>
    <row r="34" spans="2:8" x14ac:dyDescent="0.2">
      <c r="B34" s="215"/>
      <c r="C34" s="124"/>
      <c r="D34" s="71"/>
      <c r="E34" s="65" t="s">
        <v>411</v>
      </c>
      <c r="F34" s="15"/>
      <c r="G34" s="22"/>
      <c r="H34" s="38"/>
    </row>
    <row r="35" spans="2:8" x14ac:dyDescent="0.2">
      <c r="B35" s="98" t="s">
        <v>461</v>
      </c>
      <c r="C35" s="124" t="s">
        <v>462</v>
      </c>
      <c r="D35" s="65" t="s">
        <v>51</v>
      </c>
      <c r="E35" s="65">
        <v>50</v>
      </c>
      <c r="F35" s="15"/>
      <c r="G35" s="22"/>
      <c r="H35" s="38"/>
    </row>
    <row r="36" spans="2:8" x14ac:dyDescent="0.2">
      <c r="B36" s="215"/>
      <c r="C36" s="124"/>
      <c r="D36" s="71"/>
      <c r="E36" s="65" t="s">
        <v>411</v>
      </c>
      <c r="F36" s="15"/>
      <c r="G36" s="22"/>
      <c r="H36" s="38"/>
    </row>
    <row r="37" spans="2:8" x14ac:dyDescent="0.2">
      <c r="B37" s="98" t="s">
        <v>463</v>
      </c>
      <c r="C37" s="246" t="s">
        <v>464</v>
      </c>
      <c r="D37" s="65"/>
      <c r="E37" s="65" t="s">
        <v>411</v>
      </c>
      <c r="F37" s="15"/>
      <c r="G37" s="22"/>
      <c r="H37" s="38"/>
    </row>
    <row r="38" spans="2:8" x14ac:dyDescent="0.2">
      <c r="B38" s="98"/>
      <c r="C38" s="124"/>
      <c r="D38" s="71"/>
      <c r="E38" s="65" t="s">
        <v>411</v>
      </c>
      <c r="F38" s="15"/>
      <c r="G38" s="22"/>
      <c r="H38" s="38"/>
    </row>
    <row r="39" spans="2:8" x14ac:dyDescent="0.2">
      <c r="B39" s="215" t="s">
        <v>35</v>
      </c>
      <c r="C39" s="124" t="s">
        <v>460</v>
      </c>
      <c r="D39" s="65" t="s">
        <v>51</v>
      </c>
      <c r="E39" s="65">
        <v>1500</v>
      </c>
      <c r="F39" s="15"/>
      <c r="G39" s="22"/>
      <c r="H39" s="38"/>
    </row>
    <row r="40" spans="2:8" x14ac:dyDescent="0.2">
      <c r="B40" s="215"/>
      <c r="C40" s="124"/>
      <c r="D40" s="71"/>
      <c r="E40" s="65" t="s">
        <v>411</v>
      </c>
      <c r="F40" s="15"/>
      <c r="G40" s="22"/>
      <c r="H40" s="38"/>
    </row>
    <row r="41" spans="2:8" ht="25.5" x14ac:dyDescent="0.2">
      <c r="B41" s="215" t="s">
        <v>465</v>
      </c>
      <c r="C41" s="124" t="s">
        <v>466</v>
      </c>
      <c r="D41" s="65" t="s">
        <v>145</v>
      </c>
      <c r="E41" s="67">
        <v>10</v>
      </c>
      <c r="F41" s="15"/>
      <c r="G41" s="22"/>
      <c r="H41" s="38"/>
    </row>
    <row r="42" spans="2:8" x14ac:dyDescent="0.2">
      <c r="B42" s="215"/>
      <c r="C42" s="124"/>
      <c r="D42" s="71"/>
      <c r="E42" s="67" t="s">
        <v>411</v>
      </c>
      <c r="F42" s="15"/>
      <c r="G42" s="22"/>
      <c r="H42" s="69"/>
    </row>
    <row r="43" spans="2:8" x14ac:dyDescent="0.2">
      <c r="B43" s="215" t="s">
        <v>467</v>
      </c>
      <c r="C43" s="124" t="s">
        <v>468</v>
      </c>
      <c r="D43" s="65"/>
      <c r="E43" s="67" t="s">
        <v>411</v>
      </c>
      <c r="F43" s="15"/>
      <c r="G43" s="22"/>
      <c r="H43" s="69"/>
    </row>
    <row r="44" spans="2:8" x14ac:dyDescent="0.2">
      <c r="B44" s="215"/>
      <c r="C44" s="124"/>
      <c r="D44" s="71"/>
      <c r="E44" s="67" t="s">
        <v>411</v>
      </c>
      <c r="F44" s="15"/>
      <c r="G44" s="22"/>
      <c r="H44" s="69"/>
    </row>
    <row r="45" spans="2:8" x14ac:dyDescent="0.2">
      <c r="B45" s="98" t="s">
        <v>469</v>
      </c>
      <c r="C45" s="246" t="s">
        <v>470</v>
      </c>
      <c r="D45" s="71" t="s">
        <v>6</v>
      </c>
      <c r="E45" s="65">
        <v>225</v>
      </c>
      <c r="F45" s="15"/>
      <c r="G45" s="22"/>
      <c r="H45" s="38"/>
    </row>
    <row r="46" spans="2:8" x14ac:dyDescent="0.2">
      <c r="B46" s="230"/>
      <c r="C46" s="249"/>
      <c r="D46" s="250"/>
      <c r="E46" s="251"/>
      <c r="F46" s="15"/>
      <c r="G46" s="22"/>
      <c r="H46" s="38"/>
    </row>
    <row r="47" spans="2:8" x14ac:dyDescent="0.2">
      <c r="B47" s="230"/>
      <c r="D47" s="65"/>
      <c r="E47" s="65"/>
      <c r="F47" s="72"/>
      <c r="G47" s="22"/>
      <c r="H47" s="38"/>
    </row>
    <row r="48" spans="2:8" s="26" customFormat="1" ht="18" customHeight="1" x14ac:dyDescent="0.2">
      <c r="B48" s="96" t="str">
        <f>$B$11</f>
        <v>C6.1</v>
      </c>
      <c r="C48" s="304" t="s">
        <v>493</v>
      </c>
      <c r="D48" s="29"/>
      <c r="E48" s="204"/>
      <c r="F48" s="29"/>
      <c r="G48" s="196"/>
      <c r="H48" s="32"/>
    </row>
    <row r="49" spans="2:8" x14ac:dyDescent="0.2">
      <c r="B49" s="287" t="str">
        <f>Client1</f>
        <v>Province of KwaZulu-Natal</v>
      </c>
      <c r="C49" s="287"/>
      <c r="D49" s="287"/>
      <c r="E49" s="288" t="str">
        <f>"Contract No. "&amp;ContractNo</f>
        <v>Contract No. ZNB01222/00000/00/PMC/INF/21/T</v>
      </c>
      <c r="F49" s="288"/>
      <c r="G49" s="288"/>
    </row>
    <row r="50" spans="2:8" x14ac:dyDescent="0.2">
      <c r="B50" s="287" t="str">
        <f>Client2</f>
        <v>Department of Transport</v>
      </c>
      <c r="C50" s="287"/>
      <c r="D50" s="287"/>
      <c r="E50" s="288"/>
      <c r="F50" s="288"/>
      <c r="G50" s="288"/>
    </row>
    <row r="51" spans="2:8" x14ac:dyDescent="0.2">
      <c r="B51" s="289"/>
      <c r="C51" s="289"/>
      <c r="D51" s="289"/>
      <c r="E51" s="263"/>
      <c r="F51" s="263"/>
      <c r="G51" s="263"/>
    </row>
    <row r="52" spans="2:8" x14ac:dyDescent="0.2">
      <c r="B52" s="265" t="s">
        <v>8</v>
      </c>
      <c r="C52" s="266"/>
      <c r="D52" s="266"/>
      <c r="E52" s="266"/>
      <c r="F52" s="266"/>
      <c r="G52" s="276" t="str">
        <f>$G$5</f>
        <v>CHAPTER C6.1</v>
      </c>
      <c r="H52" s="239"/>
    </row>
    <row r="53" spans="2:8" x14ac:dyDescent="0.2">
      <c r="B53" s="270" t="str">
        <f>ContractDescription</f>
        <v>PROVISION OF ROUTINE AND SAFETY MAINTENANCE ON VARIOUS ROADS WITHIN THE NEW HANOVER ZONE - UMSHWATHI AREA OFFICE</v>
      </c>
      <c r="C53" s="275"/>
      <c r="D53" s="275"/>
      <c r="E53" s="275"/>
      <c r="F53" s="275"/>
      <c r="G53" s="277"/>
      <c r="H53" s="106"/>
    </row>
    <row r="54" spans="2:8" x14ac:dyDescent="0.2">
      <c r="B54" s="270"/>
      <c r="C54" s="275"/>
      <c r="D54" s="275"/>
      <c r="E54" s="275"/>
      <c r="F54" s="275"/>
      <c r="G54" s="277"/>
      <c r="H54" s="106"/>
    </row>
    <row r="55" spans="2:8" x14ac:dyDescent="0.2">
      <c r="B55" s="272"/>
      <c r="C55" s="273"/>
      <c r="D55" s="273"/>
      <c r="E55" s="273"/>
      <c r="F55" s="273"/>
      <c r="G55" s="278"/>
      <c r="H55" s="106"/>
    </row>
    <row r="56" spans="2:8" s="8" customFormat="1" ht="24" customHeight="1" x14ac:dyDescent="0.2">
      <c r="B56" s="52" t="s">
        <v>0</v>
      </c>
      <c r="C56" s="10" t="s">
        <v>1</v>
      </c>
      <c r="D56" s="10" t="s">
        <v>2</v>
      </c>
      <c r="E56" s="10" t="s">
        <v>3</v>
      </c>
      <c r="F56" s="10" t="s">
        <v>4</v>
      </c>
      <c r="G56" s="10" t="s">
        <v>5</v>
      </c>
      <c r="H56" s="241"/>
    </row>
    <row r="57" spans="2:8" s="26" customFormat="1" ht="18" customHeight="1" x14ac:dyDescent="0.2">
      <c r="B57" s="60"/>
      <c r="C57" s="28" t="s">
        <v>26</v>
      </c>
      <c r="D57" s="29"/>
      <c r="E57" s="204"/>
      <c r="F57" s="29"/>
      <c r="G57" s="196">
        <f>+G48</f>
        <v>0</v>
      </c>
      <c r="H57" s="32"/>
    </row>
    <row r="58" spans="2:8" s="249" customFormat="1" x14ac:dyDescent="0.2">
      <c r="B58" s="98"/>
      <c r="C58" s="246"/>
      <c r="D58" s="71"/>
      <c r="E58" s="23"/>
      <c r="F58" s="72"/>
      <c r="G58" s="22"/>
    </row>
    <row r="59" spans="2:8" s="249" customFormat="1" x14ac:dyDescent="0.2">
      <c r="B59" s="215" t="s">
        <v>471</v>
      </c>
      <c r="C59" s="124" t="s">
        <v>472</v>
      </c>
      <c r="D59" s="65"/>
      <c r="E59" s="23"/>
      <c r="F59" s="15"/>
      <c r="G59" s="22"/>
    </row>
    <row r="60" spans="2:8" s="249" customFormat="1" x14ac:dyDescent="0.2">
      <c r="B60" s="215"/>
      <c r="C60" s="124"/>
      <c r="D60" s="71"/>
      <c r="E60" s="23"/>
      <c r="F60" s="15"/>
      <c r="G60" s="22"/>
    </row>
    <row r="61" spans="2:8" s="249" customFormat="1" ht="25.5" x14ac:dyDescent="0.2">
      <c r="B61" s="214" t="s">
        <v>34</v>
      </c>
      <c r="C61" s="124" t="s">
        <v>473</v>
      </c>
      <c r="D61" s="65" t="s">
        <v>6</v>
      </c>
      <c r="E61" s="23">
        <v>75</v>
      </c>
      <c r="F61" s="15"/>
      <c r="G61" s="22"/>
    </row>
    <row r="62" spans="2:8" s="249" customFormat="1" x14ac:dyDescent="0.2">
      <c r="B62" s="215"/>
      <c r="C62" s="124"/>
      <c r="D62" s="71"/>
      <c r="E62" s="23" t="s">
        <v>411</v>
      </c>
      <c r="F62" s="15"/>
      <c r="G62" s="22"/>
    </row>
    <row r="63" spans="2:8" s="249" customFormat="1" ht="38.25" x14ac:dyDescent="0.2">
      <c r="B63" s="98" t="s">
        <v>474</v>
      </c>
      <c r="C63" s="124" t="s">
        <v>475</v>
      </c>
      <c r="D63" s="65" t="s">
        <v>6</v>
      </c>
      <c r="E63" s="23">
        <v>100</v>
      </c>
      <c r="F63" s="15"/>
      <c r="G63" s="22"/>
    </row>
    <row r="64" spans="2:8" s="249" customFormat="1" x14ac:dyDescent="0.2">
      <c r="B64" s="215"/>
      <c r="C64" s="124"/>
      <c r="D64" s="71"/>
      <c r="E64" s="23" t="s">
        <v>411</v>
      </c>
      <c r="F64" s="15"/>
      <c r="G64" s="22"/>
    </row>
    <row r="65" spans="2:8" s="249" customFormat="1" x14ac:dyDescent="0.2">
      <c r="B65" s="98" t="s">
        <v>476</v>
      </c>
      <c r="C65" s="246" t="s">
        <v>477</v>
      </c>
      <c r="D65" s="248"/>
      <c r="E65" s="23" t="s">
        <v>411</v>
      </c>
      <c r="F65" s="15"/>
      <c r="G65" s="22"/>
    </row>
    <row r="66" spans="2:8" s="249" customFormat="1" x14ac:dyDescent="0.2">
      <c r="B66" s="215"/>
      <c r="C66" s="247"/>
      <c r="D66" s="248"/>
      <c r="E66" s="23" t="s">
        <v>411</v>
      </c>
      <c r="F66" s="15"/>
      <c r="G66" s="22"/>
    </row>
    <row r="67" spans="2:8" s="249" customFormat="1" x14ac:dyDescent="0.2">
      <c r="B67" s="215" t="s">
        <v>478</v>
      </c>
      <c r="C67" s="124" t="s">
        <v>479</v>
      </c>
      <c r="D67" s="65" t="s">
        <v>7</v>
      </c>
      <c r="E67" s="252">
        <v>0.25</v>
      </c>
      <c r="F67" s="15"/>
      <c r="G67" s="22"/>
    </row>
    <row r="68" spans="2:8" s="249" customFormat="1" x14ac:dyDescent="0.2">
      <c r="B68" s="215"/>
      <c r="C68" s="124"/>
      <c r="D68" s="71"/>
      <c r="E68" s="252" t="s">
        <v>411</v>
      </c>
      <c r="F68" s="15"/>
      <c r="G68" s="22"/>
    </row>
    <row r="69" spans="2:8" s="249" customFormat="1" x14ac:dyDescent="0.2">
      <c r="B69" s="214" t="s">
        <v>480</v>
      </c>
      <c r="C69" s="124" t="s">
        <v>481</v>
      </c>
      <c r="D69" s="65" t="s">
        <v>7</v>
      </c>
      <c r="E69" s="252">
        <v>0.25</v>
      </c>
      <c r="F69" s="15"/>
      <c r="G69" s="22"/>
    </row>
    <row r="70" spans="2:8" s="249" customFormat="1" x14ac:dyDescent="0.2">
      <c r="B70" s="215"/>
      <c r="C70" s="247"/>
      <c r="D70" s="248"/>
      <c r="E70" s="23" t="s">
        <v>411</v>
      </c>
      <c r="F70" s="15"/>
      <c r="G70" s="22"/>
    </row>
    <row r="71" spans="2:8" s="249" customFormat="1" x14ac:dyDescent="0.2">
      <c r="B71" s="214" t="s">
        <v>482</v>
      </c>
      <c r="C71" s="246" t="s">
        <v>483</v>
      </c>
      <c r="D71" s="248" t="s">
        <v>24</v>
      </c>
      <c r="E71" s="23">
        <v>75</v>
      </c>
      <c r="F71" s="15"/>
      <c r="G71" s="22"/>
    </row>
    <row r="72" spans="2:8" s="249" customFormat="1" x14ac:dyDescent="0.2">
      <c r="B72" s="215"/>
      <c r="C72" s="247"/>
      <c r="D72" s="248"/>
      <c r="E72" s="23" t="s">
        <v>411</v>
      </c>
      <c r="F72" s="15"/>
      <c r="G72" s="22"/>
    </row>
    <row r="73" spans="2:8" s="249" customFormat="1" x14ac:dyDescent="0.2">
      <c r="B73" s="215" t="s">
        <v>484</v>
      </c>
      <c r="C73" s="124" t="s">
        <v>485</v>
      </c>
      <c r="D73" s="65"/>
      <c r="E73" s="23" t="s">
        <v>411</v>
      </c>
      <c r="F73" s="15"/>
      <c r="G73" s="22"/>
    </row>
    <row r="74" spans="2:8" s="249" customFormat="1" x14ac:dyDescent="0.2">
      <c r="B74" s="215"/>
      <c r="C74" s="124"/>
      <c r="D74" s="71"/>
      <c r="E74" s="23" t="s">
        <v>411</v>
      </c>
      <c r="F74" s="15"/>
      <c r="G74" s="22"/>
    </row>
    <row r="75" spans="2:8" s="249" customFormat="1" ht="30" customHeight="1" x14ac:dyDescent="0.2">
      <c r="B75" s="214" t="s">
        <v>486</v>
      </c>
      <c r="C75" s="124" t="s">
        <v>487</v>
      </c>
      <c r="D75" s="65" t="s">
        <v>33</v>
      </c>
      <c r="E75" s="23">
        <v>5</v>
      </c>
      <c r="F75" s="15"/>
      <c r="G75" s="22"/>
    </row>
    <row r="76" spans="2:8" s="249" customFormat="1" x14ac:dyDescent="0.2">
      <c r="B76" s="98"/>
      <c r="C76" s="124"/>
      <c r="D76" s="71"/>
      <c r="E76" s="23"/>
      <c r="F76" s="72"/>
      <c r="G76" s="22"/>
    </row>
    <row r="77" spans="2:8" s="26" customFormat="1" ht="18" customHeight="1" x14ac:dyDescent="0.2">
      <c r="B77" s="96" t="s">
        <v>441</v>
      </c>
      <c r="C77" s="304" t="s">
        <v>228</v>
      </c>
      <c r="D77" s="29"/>
      <c r="E77" s="204"/>
      <c r="F77" s="29"/>
      <c r="G77" s="196"/>
      <c r="H77" s="32"/>
    </row>
  </sheetData>
  <mergeCells count="11">
    <mergeCell ref="B52:F52"/>
    <mergeCell ref="G52:G55"/>
    <mergeCell ref="B53:F55"/>
    <mergeCell ref="E2:G2"/>
    <mergeCell ref="B5:F5"/>
    <mergeCell ref="G5:G8"/>
    <mergeCell ref="B6:F8"/>
    <mergeCell ref="B49:D49"/>
    <mergeCell ref="E49:G51"/>
    <mergeCell ref="B50:D50"/>
    <mergeCell ref="B51:D51"/>
  </mergeCells>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rowBreaks count="1" manualBreakCount="1">
    <brk id="48" max="7" man="1"/>
  </rowBreaks>
  <extLst>
    <ext xmlns:x14="http://schemas.microsoft.com/office/spreadsheetml/2009/9/main" uri="{78C0D931-6437-407d-A8EE-F0AAD7539E65}">
      <x14:conditionalFormattings>
        <x14:conditionalFormatting xmlns:xm="http://schemas.microsoft.com/office/excel/2006/main">
          <x14:cfRule type="expression" priority="7" id="{1C7C66B8-DB6B-478E-93E5-BB28577DCFCE}">
            <xm:f>AND(Information!$C$8=FALSE,$D46&lt;&gt;"P C Sum",$D46&lt;&gt;"PC Sum",$D46&lt;&gt;"P Sum",$D46&lt;&gt;"Prov Sum")</xm:f>
            <x14:dxf>
              <font>
                <strike val="0"/>
                <color theme="0"/>
              </font>
              <numFmt numFmtId="4" formatCode="#,##0.00"/>
            </x14:dxf>
          </x14:cfRule>
          <xm:sqref>F46:G46</xm:sqref>
        </x14:conditionalFormatting>
        <x14:conditionalFormatting xmlns:xm="http://schemas.microsoft.com/office/excel/2006/main">
          <x14:cfRule type="expression" priority="6" id="{20353B23-9002-470D-A6AC-78D61DAC44AE}">
            <xm:f>AND(Information!$C$8=FALSE,$D48&lt;&gt;"P C Sum",$D48&lt;&gt;"PC Sum",$D48&lt;&gt;"P Sum",$D48&lt;&gt;"Prov Sum")</xm:f>
            <x14:dxf>
              <font>
                <strike val="0"/>
                <color theme="0"/>
              </font>
              <numFmt numFmtId="4" formatCode="#,##0.00"/>
            </x14:dxf>
          </x14:cfRule>
          <xm:sqref>G48</xm:sqref>
        </x14:conditionalFormatting>
        <x14:conditionalFormatting xmlns:xm="http://schemas.microsoft.com/office/excel/2006/main">
          <x14:cfRule type="expression" priority="5" id="{94682B53-F477-4E92-9BC4-E5D5721CD885}">
            <xm:f>AND(Information!$C$8=FALSE,$D57&lt;&gt;"P C Sum",$D57&lt;&gt;"PC Sum",$D57&lt;&gt;"P Sum",$D57&lt;&gt;"Prov Sum")</xm:f>
            <x14:dxf>
              <font>
                <strike val="0"/>
                <color theme="0"/>
              </font>
              <numFmt numFmtId="4" formatCode="#,##0.00"/>
            </x14:dxf>
          </x14:cfRule>
          <xm:sqref>G57</xm:sqref>
        </x14:conditionalFormatting>
        <x14:conditionalFormatting xmlns:xm="http://schemas.microsoft.com/office/excel/2006/main">
          <x14:cfRule type="expression" priority="4" id="{437B08B6-ADCB-43CB-AA77-9FDF63D86078}">
            <xm:f>AND(Information!$C$8=FALSE,$D75&lt;&gt;"P C Sum",$D75&lt;&gt;"PC Sum",$D75&lt;&gt;"P Sum",$D75&lt;&gt;"Prov Sum")</xm:f>
            <x14:dxf>
              <font>
                <strike val="0"/>
                <color theme="0"/>
              </font>
              <numFmt numFmtId="4" formatCode="#,##0.00"/>
            </x14:dxf>
          </x14:cfRule>
          <xm:sqref>F75:G75</xm:sqref>
        </x14:conditionalFormatting>
        <x14:conditionalFormatting xmlns:xm="http://schemas.microsoft.com/office/excel/2006/main">
          <x14:cfRule type="expression" priority="3" id="{B20CBDAE-5DDF-475A-8FE1-1C1D90AF9B36}">
            <xm:f>AND(Information!$C$8=FALSE,$D77&lt;&gt;"P C Sum",$D77&lt;&gt;"PC Sum",$D77&lt;&gt;"P Sum",$D77&lt;&gt;"Prov Sum")</xm:f>
            <x14:dxf>
              <font>
                <strike val="0"/>
                <color theme="0"/>
              </font>
              <numFmt numFmtId="4" formatCode="#,##0.00"/>
            </x14:dxf>
          </x14:cfRule>
          <xm:sqref>G77</xm:sqref>
        </x14:conditionalFormatting>
        <x14:conditionalFormatting xmlns:xm="http://schemas.microsoft.com/office/excel/2006/main">
          <x14:cfRule type="expression" priority="2" id="{7C24E18B-D18D-4BB6-BFD4-D23CC151D50F}">
            <xm:f>AND(Information!$C$8=FALSE,$D59&lt;&gt;"P C Sum",$D59&lt;&gt;"PC Sum",$D59&lt;&gt;"P Sum",$D59&lt;&gt;"Prov Sum")</xm:f>
            <x14:dxf>
              <font>
                <strike val="0"/>
                <color theme="0"/>
              </font>
              <numFmt numFmtId="4" formatCode="#,##0.00"/>
            </x14:dxf>
          </x14:cfRule>
          <xm:sqref>F59:G74</xm:sqref>
        </x14:conditionalFormatting>
        <x14:conditionalFormatting xmlns:xm="http://schemas.microsoft.com/office/excel/2006/main">
          <x14:cfRule type="expression" priority="1" id="{C8CEAE6C-AA5A-48D5-B520-B31A97664A40}">
            <xm:f>AND(Information!$C$8=FALSE,$D11&lt;&gt;"P C Sum",$D11&lt;&gt;"PC Sum",$D11&lt;&gt;"P Sum",$D11&lt;&gt;"Prov Sum")</xm:f>
            <x14:dxf>
              <font>
                <strike val="0"/>
                <color theme="0"/>
              </font>
              <numFmt numFmtId="4" formatCode="#,##0.00"/>
            </x14:dxf>
          </x14:cfRule>
          <xm:sqref>F11:G45</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00B050"/>
  </sheetPr>
  <dimension ref="B1:H59"/>
  <sheetViews>
    <sheetView view="pageBreakPreview" zoomScale="85" zoomScaleNormal="125" zoomScaleSheetLayoutView="85" zoomScalePageLayoutView="125" workbookViewId="0">
      <selection activeCell="C59" sqref="C59"/>
    </sheetView>
  </sheetViews>
  <sheetFormatPr defaultColWidth="6.85546875" defaultRowHeight="12.75" x14ac:dyDescent="0.2"/>
  <cols>
    <col min="1" max="1" width="0.85546875" style="1" customWidth="1"/>
    <col min="2" max="2" width="11.5703125" style="33" customWidth="1"/>
    <col min="3" max="3" width="45.5703125" style="3" customWidth="1"/>
    <col min="4" max="4" width="13.5703125" style="4" customWidth="1"/>
    <col min="5" max="5" width="15.5703125" style="4" customWidth="1"/>
    <col min="6" max="6" width="15.5703125" style="1" customWidth="1"/>
    <col min="7" max="7" width="15.5703125" style="5" customWidth="1"/>
    <col min="8" max="8" width="0.85546875" style="5" customWidth="1"/>
    <col min="9" max="16384" width="6.85546875" style="1"/>
  </cols>
  <sheetData>
    <row r="1" spans="2:8" x14ac:dyDescent="0.2">
      <c r="G1" s="128"/>
    </row>
    <row r="2" spans="2:8" x14ac:dyDescent="0.2">
      <c r="B2" s="79" t="str">
        <f>Client1</f>
        <v>Province of KwaZulu-Natal</v>
      </c>
      <c r="C2" s="80"/>
      <c r="D2" s="55"/>
      <c r="E2" s="274" t="str">
        <f>"Contract No. "&amp;ContractNo</f>
        <v>Contract No. ZNB01222/00000/00/PMC/INF/21/T</v>
      </c>
      <c r="F2" s="274"/>
      <c r="G2" s="274"/>
    </row>
    <row r="3" spans="2:8" x14ac:dyDescent="0.2">
      <c r="B3" s="78" t="str">
        <f>Client2</f>
        <v>Department of Transport</v>
      </c>
      <c r="C3" s="80"/>
      <c r="D3" s="55"/>
      <c r="E3" s="55"/>
      <c r="F3" s="56"/>
      <c r="G3" s="81"/>
    </row>
    <row r="4" spans="2:8" x14ac:dyDescent="0.2">
      <c r="B4" s="57"/>
      <c r="C4" s="57"/>
      <c r="D4" s="58"/>
      <c r="E4" s="58"/>
      <c r="F4" s="59"/>
      <c r="G4" s="82"/>
    </row>
    <row r="5" spans="2:8" x14ac:dyDescent="0.2">
      <c r="B5" s="265" t="s">
        <v>8</v>
      </c>
      <c r="C5" s="266"/>
      <c r="D5" s="266"/>
      <c r="E5" s="266"/>
      <c r="F5" s="266"/>
      <c r="G5" s="267" t="str">
        <f>"CHAPTER "&amp;B11</f>
        <v>CHAPTER C8.5</v>
      </c>
      <c r="H5" s="6"/>
    </row>
    <row r="6" spans="2:8" ht="6" customHeight="1" x14ac:dyDescent="0.2">
      <c r="B6" s="270" t="str">
        <f>ContractDescription</f>
        <v>PROVISION OF ROUTINE AND SAFETY MAINTENANCE ON VARIOUS ROADS WITHIN THE NEW HANOVER ZONE - UMSHWATHI AREA OFFICE</v>
      </c>
      <c r="C6" s="271"/>
      <c r="D6" s="271"/>
      <c r="E6" s="271"/>
      <c r="F6" s="271"/>
      <c r="G6" s="268"/>
      <c r="H6" s="7"/>
    </row>
    <row r="7" spans="2:8" x14ac:dyDescent="0.2">
      <c r="B7" s="270"/>
      <c r="C7" s="271"/>
      <c r="D7" s="271"/>
      <c r="E7" s="271"/>
      <c r="F7" s="271"/>
      <c r="G7" s="268"/>
      <c r="H7" s="7"/>
    </row>
    <row r="8" spans="2:8" ht="6" customHeight="1" x14ac:dyDescent="0.2">
      <c r="B8" s="272"/>
      <c r="C8" s="273"/>
      <c r="D8" s="273"/>
      <c r="E8" s="273"/>
      <c r="F8" s="273"/>
      <c r="G8" s="269"/>
      <c r="H8" s="7"/>
    </row>
    <row r="9" spans="2:8" s="8" customFormat="1" ht="24" customHeight="1" x14ac:dyDescent="0.2">
      <c r="B9" s="9" t="s">
        <v>0</v>
      </c>
      <c r="C9" s="10" t="s">
        <v>1</v>
      </c>
      <c r="D9" s="10" t="s">
        <v>2</v>
      </c>
      <c r="E9" s="10" t="s">
        <v>3</v>
      </c>
      <c r="F9" s="10" t="s">
        <v>4</v>
      </c>
      <c r="G9" s="10" t="s">
        <v>5</v>
      </c>
      <c r="H9" s="11"/>
    </row>
    <row r="10" spans="2:8" x14ac:dyDescent="0.2">
      <c r="B10" s="42"/>
      <c r="C10" s="220"/>
      <c r="D10" s="14"/>
      <c r="E10" s="14"/>
      <c r="F10" s="15"/>
      <c r="G10" s="22"/>
      <c r="H10" s="17"/>
    </row>
    <row r="11" spans="2:8" x14ac:dyDescent="0.2">
      <c r="B11" s="18" t="s">
        <v>401</v>
      </c>
      <c r="C11" s="19" t="s">
        <v>402</v>
      </c>
      <c r="D11" s="20"/>
      <c r="E11" s="20"/>
      <c r="F11" s="15"/>
      <c r="G11" s="22"/>
      <c r="H11" s="38"/>
    </row>
    <row r="12" spans="2:8" x14ac:dyDescent="0.2">
      <c r="B12" s="18"/>
      <c r="C12" s="19"/>
      <c r="D12" s="20"/>
      <c r="E12" s="20"/>
      <c r="F12" s="15"/>
      <c r="G12" s="22"/>
      <c r="H12" s="38"/>
    </row>
    <row r="13" spans="2:8" x14ac:dyDescent="0.2">
      <c r="B13" s="68" t="s">
        <v>403</v>
      </c>
      <c r="C13" s="124" t="s">
        <v>404</v>
      </c>
      <c r="D13" s="65"/>
      <c r="E13" s="20"/>
      <c r="F13" s="15"/>
      <c r="G13" s="22"/>
      <c r="H13" s="38"/>
    </row>
    <row r="14" spans="2:8" x14ac:dyDescent="0.2">
      <c r="B14" s="68"/>
      <c r="C14" s="124"/>
      <c r="D14" s="65"/>
      <c r="E14" s="21"/>
      <c r="F14" s="15"/>
      <c r="G14" s="22"/>
      <c r="H14" s="38"/>
    </row>
    <row r="15" spans="2:8" x14ac:dyDescent="0.2">
      <c r="B15" s="127" t="s">
        <v>34</v>
      </c>
      <c r="C15" s="124" t="s">
        <v>405</v>
      </c>
      <c r="D15" s="65" t="s">
        <v>6</v>
      </c>
      <c r="E15" s="21">
        <v>10000</v>
      </c>
      <c r="F15" s="15"/>
      <c r="G15" s="22"/>
    </row>
    <row r="16" spans="2:8" x14ac:dyDescent="0.2">
      <c r="B16" s="68"/>
      <c r="C16" s="124"/>
      <c r="D16" s="65"/>
      <c r="E16" s="21"/>
      <c r="F16" s="15"/>
      <c r="G16" s="22"/>
    </row>
    <row r="17" spans="2:8" x14ac:dyDescent="0.2">
      <c r="B17" s="68" t="s">
        <v>406</v>
      </c>
      <c r="C17" s="124" t="s">
        <v>409</v>
      </c>
      <c r="D17" s="65" t="s">
        <v>145</v>
      </c>
      <c r="E17" s="21">
        <v>400</v>
      </c>
      <c r="F17" s="15"/>
      <c r="G17" s="22"/>
      <c r="H17" s="39"/>
    </row>
    <row r="18" spans="2:8" x14ac:dyDescent="0.2">
      <c r="B18" s="68"/>
      <c r="C18" s="124"/>
      <c r="D18" s="65"/>
      <c r="E18" s="23"/>
      <c r="F18" s="15"/>
      <c r="G18" s="22"/>
      <c r="H18" s="17"/>
    </row>
    <row r="19" spans="2:8" s="34" customFormat="1" x14ac:dyDescent="0.2">
      <c r="B19" s="68" t="s">
        <v>407</v>
      </c>
      <c r="C19" s="124" t="s">
        <v>408</v>
      </c>
      <c r="D19" s="65"/>
      <c r="E19" s="23"/>
      <c r="F19" s="15"/>
      <c r="G19" s="22"/>
      <c r="H19" s="17"/>
    </row>
    <row r="20" spans="2:8" x14ac:dyDescent="0.2">
      <c r="B20" s="68"/>
      <c r="C20" s="124"/>
      <c r="D20" s="65"/>
      <c r="E20" s="21"/>
      <c r="F20" s="15"/>
      <c r="G20" s="22"/>
      <c r="H20" s="39"/>
    </row>
    <row r="21" spans="2:8" ht="25.5" x14ac:dyDescent="0.2">
      <c r="B21" s="127" t="s">
        <v>34</v>
      </c>
      <c r="C21" s="124" t="s">
        <v>410</v>
      </c>
      <c r="D21" s="65" t="s">
        <v>145</v>
      </c>
      <c r="E21" s="21">
        <v>400</v>
      </c>
      <c r="F21" s="15"/>
      <c r="G21" s="22"/>
      <c r="H21" s="39"/>
    </row>
    <row r="22" spans="2:8" x14ac:dyDescent="0.2">
      <c r="B22" s="127"/>
      <c r="C22" s="124"/>
      <c r="D22" s="65"/>
      <c r="E22" s="21"/>
      <c r="F22" s="15"/>
      <c r="G22" s="22"/>
      <c r="H22" s="38"/>
    </row>
    <row r="23" spans="2:8" x14ac:dyDescent="0.2">
      <c r="B23" s="42"/>
      <c r="C23" s="13"/>
      <c r="D23" s="20"/>
      <c r="E23" s="20"/>
      <c r="F23" s="15"/>
      <c r="G23" s="22"/>
      <c r="H23" s="38"/>
    </row>
    <row r="24" spans="2:8" x14ac:dyDescent="0.2">
      <c r="B24" s="42"/>
      <c r="C24" s="13"/>
      <c r="D24" s="20"/>
      <c r="E24" s="20"/>
      <c r="F24" s="15"/>
      <c r="G24" s="22"/>
      <c r="H24" s="38"/>
    </row>
    <row r="25" spans="2:8" x14ac:dyDescent="0.2">
      <c r="B25" s="42"/>
      <c r="C25" s="13"/>
      <c r="D25" s="20"/>
      <c r="E25" s="20"/>
      <c r="F25" s="15"/>
      <c r="G25" s="22"/>
      <c r="H25" s="38"/>
    </row>
    <row r="26" spans="2:8" x14ac:dyDescent="0.2">
      <c r="B26" s="42"/>
      <c r="C26" s="13"/>
      <c r="D26" s="20"/>
      <c r="E26" s="20"/>
      <c r="F26" s="15"/>
      <c r="G26" s="22"/>
      <c r="H26" s="38"/>
    </row>
    <row r="27" spans="2:8" x14ac:dyDescent="0.2">
      <c r="B27" s="42"/>
      <c r="C27" s="13"/>
      <c r="D27" s="20"/>
      <c r="E27" s="20"/>
      <c r="F27" s="15"/>
      <c r="G27" s="22"/>
      <c r="H27" s="38"/>
    </row>
    <row r="28" spans="2:8" x14ac:dyDescent="0.2">
      <c r="B28" s="42"/>
      <c r="C28" s="13"/>
      <c r="D28" s="20"/>
      <c r="E28" s="20"/>
      <c r="F28" s="15"/>
      <c r="G28" s="22"/>
      <c r="H28" s="38"/>
    </row>
    <row r="29" spans="2:8" x14ac:dyDescent="0.2">
      <c r="B29" s="42"/>
      <c r="C29" s="13"/>
      <c r="D29" s="20"/>
      <c r="E29" s="20"/>
      <c r="F29" s="15"/>
      <c r="G29" s="22"/>
      <c r="H29" s="38"/>
    </row>
    <row r="30" spans="2:8" x14ac:dyDescent="0.2">
      <c r="B30" s="42"/>
      <c r="C30" s="13"/>
      <c r="D30" s="20"/>
      <c r="E30" s="20"/>
      <c r="F30" s="15"/>
      <c r="G30" s="22"/>
      <c r="H30" s="38"/>
    </row>
    <row r="31" spans="2:8" ht="12" customHeight="1" x14ac:dyDescent="0.2">
      <c r="B31" s="42"/>
      <c r="C31" s="13"/>
      <c r="D31" s="20"/>
      <c r="E31" s="20"/>
      <c r="F31" s="15"/>
      <c r="G31" s="22"/>
      <c r="H31" s="38"/>
    </row>
    <row r="32" spans="2:8" x14ac:dyDescent="0.2">
      <c r="B32" s="42"/>
      <c r="C32" s="13"/>
      <c r="D32" s="20"/>
      <c r="E32" s="20"/>
      <c r="F32" s="15"/>
      <c r="G32" s="22"/>
      <c r="H32" s="38"/>
    </row>
    <row r="33" spans="2:8" ht="12" customHeight="1" x14ac:dyDescent="0.2">
      <c r="B33" s="42"/>
      <c r="C33" s="13"/>
      <c r="D33" s="20"/>
      <c r="E33" s="20"/>
      <c r="F33" s="15"/>
      <c r="G33" s="22"/>
      <c r="H33" s="38"/>
    </row>
    <row r="34" spans="2:8" x14ac:dyDescent="0.2">
      <c r="B34" s="42"/>
      <c r="C34" s="13"/>
      <c r="D34" s="20"/>
      <c r="E34" s="20"/>
      <c r="F34" s="15"/>
      <c r="G34" s="22"/>
      <c r="H34" s="38"/>
    </row>
    <row r="35" spans="2:8" ht="12" customHeight="1" x14ac:dyDescent="0.2">
      <c r="B35" s="42"/>
      <c r="C35" s="13"/>
      <c r="D35" s="20"/>
      <c r="E35" s="20"/>
      <c r="F35" s="15"/>
      <c r="G35" s="22"/>
    </row>
    <row r="36" spans="2:8" x14ac:dyDescent="0.2">
      <c r="B36" s="42"/>
      <c r="C36" s="13"/>
      <c r="D36" s="20"/>
      <c r="E36" s="20"/>
      <c r="F36" s="15"/>
      <c r="G36" s="22"/>
      <c r="H36" s="38"/>
    </row>
    <row r="37" spans="2:8" ht="12" customHeight="1" x14ac:dyDescent="0.2">
      <c r="B37" s="42"/>
      <c r="C37" s="13"/>
      <c r="D37" s="20"/>
      <c r="E37" s="20"/>
      <c r="F37" s="15"/>
      <c r="G37" s="22"/>
      <c r="H37" s="41"/>
    </row>
    <row r="38" spans="2:8" x14ac:dyDescent="0.2">
      <c r="B38" s="42"/>
      <c r="C38" s="13"/>
      <c r="D38" s="20"/>
      <c r="E38" s="20"/>
      <c r="F38" s="15"/>
      <c r="G38" s="22"/>
    </row>
    <row r="39" spans="2:8" ht="12" customHeight="1" x14ac:dyDescent="0.2">
      <c r="B39" s="42"/>
      <c r="C39" s="13"/>
      <c r="D39" s="20"/>
      <c r="E39" s="20"/>
      <c r="F39" s="15"/>
      <c r="G39" s="22"/>
      <c r="H39" s="38"/>
    </row>
    <row r="40" spans="2:8" x14ac:dyDescent="0.2">
      <c r="B40" s="42"/>
      <c r="C40" s="13"/>
      <c r="D40" s="20"/>
      <c r="E40" s="20"/>
      <c r="F40" s="15"/>
      <c r="G40" s="22"/>
      <c r="H40" s="38"/>
    </row>
    <row r="41" spans="2:8" ht="12" customHeight="1" x14ac:dyDescent="0.2">
      <c r="B41" s="42"/>
      <c r="C41" s="13"/>
      <c r="D41" s="20"/>
      <c r="E41" s="20"/>
      <c r="F41" s="15"/>
      <c r="G41" s="22"/>
      <c r="H41" s="38"/>
    </row>
    <row r="42" spans="2:8" x14ac:dyDescent="0.2">
      <c r="B42" s="42"/>
      <c r="C42" s="13"/>
      <c r="D42" s="20"/>
      <c r="E42" s="20"/>
      <c r="F42" s="15"/>
      <c r="G42" s="22"/>
      <c r="H42" s="38"/>
    </row>
    <row r="43" spans="2:8" x14ac:dyDescent="0.2">
      <c r="B43" s="42"/>
      <c r="C43" s="13"/>
      <c r="D43" s="20"/>
      <c r="E43" s="20"/>
      <c r="F43" s="15"/>
      <c r="G43" s="22"/>
      <c r="H43" s="38"/>
    </row>
    <row r="44" spans="2:8" x14ac:dyDescent="0.2">
      <c r="B44" s="42"/>
      <c r="C44" s="13"/>
      <c r="D44" s="20"/>
      <c r="E44" s="20"/>
      <c r="F44" s="15"/>
      <c r="G44" s="22"/>
      <c r="H44" s="38"/>
    </row>
    <row r="45" spans="2:8" x14ac:dyDescent="0.2">
      <c r="B45" s="42"/>
      <c r="C45" s="13"/>
      <c r="D45" s="20"/>
      <c r="E45" s="20"/>
      <c r="F45" s="15"/>
      <c r="G45" s="22"/>
      <c r="H45" s="38"/>
    </row>
    <row r="46" spans="2:8" x14ac:dyDescent="0.2">
      <c r="B46" s="42"/>
      <c r="C46" s="13"/>
      <c r="D46" s="20"/>
      <c r="E46" s="20"/>
      <c r="F46" s="15"/>
      <c r="G46" s="22"/>
      <c r="H46" s="38"/>
    </row>
    <row r="47" spans="2:8" x14ac:dyDescent="0.2">
      <c r="B47" s="42"/>
      <c r="C47" s="13"/>
      <c r="D47" s="20"/>
      <c r="E47" s="20"/>
      <c r="F47" s="15"/>
      <c r="G47" s="22"/>
      <c r="H47" s="38"/>
    </row>
    <row r="48" spans="2:8" x14ac:dyDescent="0.2">
      <c r="B48" s="42"/>
      <c r="C48" s="13"/>
      <c r="D48" s="20"/>
      <c r="E48" s="20"/>
      <c r="F48" s="15"/>
      <c r="G48" s="22"/>
      <c r="H48" s="38"/>
    </row>
    <row r="49" spans="2:8" x14ac:dyDescent="0.2">
      <c r="B49" s="42"/>
      <c r="C49" s="13"/>
      <c r="D49" s="20"/>
      <c r="E49" s="20"/>
      <c r="F49" s="15"/>
      <c r="G49" s="22"/>
      <c r="H49" s="38"/>
    </row>
    <row r="50" spans="2:8" x14ac:dyDescent="0.2">
      <c r="B50" s="42"/>
      <c r="C50" s="13"/>
      <c r="D50" s="20"/>
      <c r="E50" s="20"/>
      <c r="F50" s="15"/>
      <c r="G50" s="22"/>
      <c r="H50" s="38"/>
    </row>
    <row r="51" spans="2:8" x14ac:dyDescent="0.2">
      <c r="B51" s="42"/>
      <c r="C51" s="13"/>
      <c r="D51" s="20"/>
      <c r="E51" s="20"/>
      <c r="F51" s="15"/>
      <c r="G51" s="22"/>
      <c r="H51" s="38"/>
    </row>
    <row r="52" spans="2:8" x14ac:dyDescent="0.2">
      <c r="B52" s="42"/>
      <c r="C52" s="13"/>
      <c r="D52" s="20"/>
      <c r="E52" s="20"/>
      <c r="F52" s="15"/>
      <c r="G52" s="22"/>
      <c r="H52" s="38"/>
    </row>
    <row r="53" spans="2:8" x14ac:dyDescent="0.2">
      <c r="B53" s="42"/>
      <c r="C53" s="13"/>
      <c r="D53" s="20"/>
      <c r="E53" s="20"/>
      <c r="F53" s="15"/>
      <c r="G53" s="22"/>
      <c r="H53" s="38"/>
    </row>
    <row r="54" spans="2:8" x14ac:dyDescent="0.2">
      <c r="B54" s="42"/>
      <c r="C54" s="13"/>
      <c r="D54" s="20"/>
      <c r="E54" s="20"/>
      <c r="F54" s="15"/>
      <c r="G54" s="22"/>
      <c r="H54" s="38"/>
    </row>
    <row r="55" spans="2:8" x14ac:dyDescent="0.2">
      <c r="B55" s="42"/>
      <c r="C55" s="13"/>
      <c r="D55" s="20"/>
      <c r="E55" s="20"/>
      <c r="F55" s="15"/>
      <c r="G55" s="22"/>
      <c r="H55" s="38"/>
    </row>
    <row r="56" spans="2:8" ht="12" customHeight="1" x14ac:dyDescent="0.2">
      <c r="B56" s="42"/>
      <c r="C56" s="13"/>
      <c r="D56" s="20"/>
      <c r="E56" s="20"/>
      <c r="F56" s="15"/>
      <c r="G56" s="22"/>
      <c r="H56" s="38"/>
    </row>
    <row r="57" spans="2:8" x14ac:dyDescent="0.2">
      <c r="B57" s="42"/>
      <c r="C57" s="13"/>
      <c r="D57" s="20"/>
      <c r="E57" s="20"/>
      <c r="F57" s="15"/>
      <c r="G57" s="22"/>
      <c r="H57" s="38"/>
    </row>
    <row r="58" spans="2:8" ht="12" customHeight="1" x14ac:dyDescent="0.2">
      <c r="B58" s="42"/>
      <c r="C58" s="13"/>
      <c r="D58" s="20"/>
      <c r="E58" s="20"/>
      <c r="F58" s="15"/>
      <c r="G58" s="22"/>
      <c r="H58" s="38"/>
    </row>
    <row r="59" spans="2:8" s="26" customFormat="1" ht="18" customHeight="1" x14ac:dyDescent="0.2">
      <c r="B59" s="96" t="s">
        <v>401</v>
      </c>
      <c r="C59" s="304" t="s">
        <v>228</v>
      </c>
      <c r="D59" s="29"/>
      <c r="E59" s="103"/>
      <c r="F59" s="29"/>
      <c r="G59" s="196"/>
      <c r="H59" s="32"/>
    </row>
  </sheetData>
  <mergeCells count="4">
    <mergeCell ref="E2:G2"/>
    <mergeCell ref="B5:F5"/>
    <mergeCell ref="G5:G8"/>
    <mergeCell ref="B6:F8"/>
  </mergeCells>
  <phoneticPr fontId="14" type="noConversion"/>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3" id="{40BD65E8-A742-4C0C-8922-F9427FE54419}">
            <xm:f>AND(Information!$C$8=FALSE,$D10&lt;&gt;"P C Sum",$D10&lt;&gt;"PC Sum",$D10&lt;&gt;"P Sum",$D10&lt;&gt;"Prov Sum")</xm:f>
            <x14:dxf>
              <font>
                <strike val="0"/>
                <color theme="0"/>
              </font>
              <numFmt numFmtId="4" formatCode="#,##0.00"/>
            </x14:dxf>
          </x14:cfRule>
          <xm:sqref>F10:G58</xm:sqref>
        </x14:conditionalFormatting>
        <x14:conditionalFormatting xmlns:xm="http://schemas.microsoft.com/office/excel/2006/main">
          <x14:cfRule type="expression" priority="2" id="{62E893FB-2945-4AD8-9E3F-6C9D189B32C0}">
            <xm:f>AND(Information!$C$8=FALSE,$D59&lt;&gt;"P C Sum",$D59&lt;&gt;"PC Sum",$D59&lt;&gt;"P Sum",$D59&lt;&gt;"Prov Sum")</xm:f>
            <x14:dxf>
              <font>
                <strike val="0"/>
                <color theme="0"/>
              </font>
              <numFmt numFmtId="4" formatCode="#,##0.00"/>
            </x14:dxf>
          </x14:cfRule>
          <xm:sqref>G59</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H115"/>
  <sheetViews>
    <sheetView view="pageBreakPreview" topLeftCell="A91" zoomScaleNormal="85" zoomScaleSheetLayoutView="100" zoomScalePageLayoutView="125" workbookViewId="0">
      <selection activeCell="F85" sqref="F85"/>
    </sheetView>
  </sheetViews>
  <sheetFormatPr defaultColWidth="6.85546875" defaultRowHeight="12.75" x14ac:dyDescent="0.2"/>
  <cols>
    <col min="1" max="1" width="0.85546875" style="1" customWidth="1"/>
    <col min="2" max="2" width="11.5703125" style="33" customWidth="1"/>
    <col min="3" max="3" width="45.5703125" style="3" customWidth="1"/>
    <col min="4" max="4" width="13.5703125" style="4" customWidth="1"/>
    <col min="5" max="5" width="15.5703125" style="4" customWidth="1"/>
    <col min="6" max="6" width="15.5703125" style="1" customWidth="1"/>
    <col min="7" max="7" width="15.5703125" style="5" customWidth="1"/>
    <col min="8" max="8" width="0.85546875" style="5" customWidth="1"/>
    <col min="9" max="16384" width="6.85546875" style="1"/>
  </cols>
  <sheetData>
    <row r="1" spans="2:8" x14ac:dyDescent="0.2">
      <c r="G1" s="128"/>
    </row>
    <row r="2" spans="2:8" x14ac:dyDescent="0.2">
      <c r="B2" s="79" t="str">
        <f>Client1</f>
        <v>Province of KwaZulu-Natal</v>
      </c>
      <c r="C2" s="80"/>
      <c r="D2" s="55"/>
      <c r="E2" s="274" t="str">
        <f>"Contract No. "&amp;ContractNo</f>
        <v>Contract No. ZNB01222/00000/00/PMC/INF/21/T</v>
      </c>
      <c r="F2" s="274"/>
      <c r="G2" s="274"/>
    </row>
    <row r="3" spans="2:8" x14ac:dyDescent="0.2">
      <c r="B3" s="78" t="str">
        <f>Client2</f>
        <v>Department of Transport</v>
      </c>
      <c r="C3" s="80"/>
      <c r="D3" s="55"/>
      <c r="E3" s="55"/>
      <c r="F3" s="56"/>
      <c r="G3" s="81"/>
    </row>
    <row r="4" spans="2:8" x14ac:dyDescent="0.2">
      <c r="B4" s="57"/>
      <c r="C4" s="57"/>
      <c r="D4" s="58"/>
      <c r="E4" s="58"/>
      <c r="F4" s="59"/>
      <c r="G4" s="82"/>
    </row>
    <row r="5" spans="2:8" x14ac:dyDescent="0.2">
      <c r="B5" s="265" t="s">
        <v>8</v>
      </c>
      <c r="C5" s="266"/>
      <c r="D5" s="266"/>
      <c r="E5" s="266"/>
      <c r="F5" s="266"/>
      <c r="G5" s="267" t="str">
        <f>"CHAPTER "&amp;B11</f>
        <v>CHAPTER C8.8</v>
      </c>
      <c r="H5" s="6"/>
    </row>
    <row r="6" spans="2:8" ht="6" customHeight="1" x14ac:dyDescent="0.2">
      <c r="B6" s="270" t="str">
        <f>ContractDescription</f>
        <v>PROVISION OF ROUTINE AND SAFETY MAINTENANCE ON VARIOUS ROADS WITHIN THE NEW HANOVER ZONE - UMSHWATHI AREA OFFICE</v>
      </c>
      <c r="C6" s="271"/>
      <c r="D6" s="271"/>
      <c r="E6" s="271"/>
      <c r="F6" s="271"/>
      <c r="G6" s="268"/>
      <c r="H6" s="7"/>
    </row>
    <row r="7" spans="2:8" x14ac:dyDescent="0.2">
      <c r="B7" s="270"/>
      <c r="C7" s="271"/>
      <c r="D7" s="271"/>
      <c r="E7" s="271"/>
      <c r="F7" s="271"/>
      <c r="G7" s="268"/>
      <c r="H7" s="7"/>
    </row>
    <row r="8" spans="2:8" ht="6" customHeight="1" x14ac:dyDescent="0.2">
      <c r="B8" s="272"/>
      <c r="C8" s="273"/>
      <c r="D8" s="273"/>
      <c r="E8" s="273"/>
      <c r="F8" s="273"/>
      <c r="G8" s="269"/>
      <c r="H8" s="7"/>
    </row>
    <row r="9" spans="2:8" s="8" customFormat="1" ht="24" customHeight="1" x14ac:dyDescent="0.2">
      <c r="B9" s="9" t="s">
        <v>0</v>
      </c>
      <c r="C9" s="10" t="s">
        <v>1</v>
      </c>
      <c r="D9" s="10" t="s">
        <v>2</v>
      </c>
      <c r="E9" s="10" t="s">
        <v>3</v>
      </c>
      <c r="F9" s="10" t="s">
        <v>4</v>
      </c>
      <c r="G9" s="10" t="s">
        <v>5</v>
      </c>
      <c r="H9" s="11"/>
    </row>
    <row r="10" spans="2:8" x14ac:dyDescent="0.2">
      <c r="B10" s="42"/>
      <c r="C10" s="13"/>
      <c r="D10" s="14"/>
      <c r="E10" s="14"/>
      <c r="F10" s="15"/>
      <c r="G10" s="16"/>
      <c r="H10" s="17"/>
    </row>
    <row r="11" spans="2:8" x14ac:dyDescent="0.2">
      <c r="B11" s="51" t="s">
        <v>366</v>
      </c>
      <c r="C11" s="19" t="s">
        <v>367</v>
      </c>
      <c r="D11" s="20"/>
      <c r="E11" s="20"/>
      <c r="F11" s="15"/>
      <c r="G11" s="22"/>
      <c r="H11" s="38"/>
    </row>
    <row r="12" spans="2:8" x14ac:dyDescent="0.2">
      <c r="B12" s="42"/>
      <c r="C12" s="13"/>
      <c r="D12" s="20"/>
      <c r="E12" s="20"/>
      <c r="F12" s="15"/>
      <c r="G12" s="22"/>
      <c r="H12" s="38"/>
    </row>
    <row r="13" spans="2:8" x14ac:dyDescent="0.2">
      <c r="B13" s="51" t="s">
        <v>368</v>
      </c>
      <c r="C13" s="19" t="s">
        <v>369</v>
      </c>
      <c r="D13" s="65"/>
      <c r="E13" s="20"/>
      <c r="F13" s="15"/>
      <c r="G13" s="22"/>
      <c r="H13" s="38"/>
    </row>
    <row r="14" spans="2:8" x14ac:dyDescent="0.2">
      <c r="B14" s="98"/>
      <c r="C14" s="124"/>
      <c r="D14" s="65"/>
      <c r="E14" s="21"/>
      <c r="F14" s="15"/>
      <c r="G14" s="22"/>
      <c r="H14" s="39"/>
    </row>
    <row r="15" spans="2:8" x14ac:dyDescent="0.2">
      <c r="B15" s="98" t="s">
        <v>370</v>
      </c>
      <c r="C15" s="124" t="s">
        <v>371</v>
      </c>
      <c r="D15" s="65"/>
      <c r="E15" s="21"/>
      <c r="F15" s="15"/>
      <c r="G15" s="22"/>
      <c r="H15" s="38"/>
    </row>
    <row r="16" spans="2:8" x14ac:dyDescent="0.2">
      <c r="B16" s="98"/>
      <c r="C16" s="124"/>
      <c r="D16" s="65"/>
      <c r="E16" s="21"/>
      <c r="F16" s="15"/>
      <c r="G16" s="22"/>
    </row>
    <row r="17" spans="2:8" x14ac:dyDescent="0.2">
      <c r="B17" s="98" t="s">
        <v>34</v>
      </c>
      <c r="C17" s="124" t="s">
        <v>372</v>
      </c>
      <c r="D17" s="65" t="s">
        <v>6</v>
      </c>
      <c r="E17" s="21">
        <f>120*4/2.5</f>
        <v>192</v>
      </c>
      <c r="F17" s="15"/>
      <c r="G17" s="22"/>
    </row>
    <row r="18" spans="2:8" x14ac:dyDescent="0.2">
      <c r="B18" s="98"/>
      <c r="C18" s="124"/>
      <c r="D18" s="65"/>
      <c r="E18" s="21"/>
      <c r="F18" s="15"/>
      <c r="G18" s="22"/>
    </row>
    <row r="19" spans="2:8" x14ac:dyDescent="0.2">
      <c r="B19" s="98" t="s">
        <v>35</v>
      </c>
      <c r="C19" s="124" t="s">
        <v>373</v>
      </c>
      <c r="D19" s="65" t="s">
        <v>6</v>
      </c>
      <c r="E19" s="21">
        <v>50</v>
      </c>
      <c r="F19" s="15"/>
      <c r="G19" s="22"/>
      <c r="H19" s="38"/>
    </row>
    <row r="20" spans="2:8" x14ac:dyDescent="0.2">
      <c r="B20" s="98"/>
      <c r="C20" s="124"/>
      <c r="D20" s="65"/>
      <c r="E20" s="21"/>
      <c r="F20" s="15"/>
      <c r="G20" s="22"/>
      <c r="H20" s="38"/>
    </row>
    <row r="21" spans="2:8" x14ac:dyDescent="0.2">
      <c r="B21" s="98" t="s">
        <v>40</v>
      </c>
      <c r="C21" s="124" t="s">
        <v>423</v>
      </c>
      <c r="D21" s="65" t="s">
        <v>6</v>
      </c>
      <c r="E21" s="21">
        <v>10</v>
      </c>
      <c r="F21" s="15"/>
      <c r="G21" s="22"/>
      <c r="H21" s="39"/>
    </row>
    <row r="22" spans="2:8" x14ac:dyDescent="0.2">
      <c r="B22" s="98"/>
      <c r="C22" s="124"/>
      <c r="D22" s="65"/>
      <c r="E22" s="23"/>
      <c r="F22" s="15"/>
      <c r="G22" s="22"/>
      <c r="H22" s="17"/>
    </row>
    <row r="23" spans="2:8" s="221" customFormat="1" x14ac:dyDescent="0.2">
      <c r="B23" s="222" t="s">
        <v>374</v>
      </c>
      <c r="C23" s="223" t="s">
        <v>375</v>
      </c>
      <c r="D23" s="224"/>
      <c r="E23" s="225"/>
      <c r="F23" s="226"/>
      <c r="G23" s="227"/>
      <c r="H23" s="152"/>
    </row>
    <row r="24" spans="2:8" s="112" customFormat="1" x14ac:dyDescent="0.2">
      <c r="B24" s="222"/>
      <c r="C24" s="223"/>
      <c r="D24" s="224"/>
      <c r="E24" s="117"/>
      <c r="F24" s="226"/>
      <c r="G24" s="227"/>
      <c r="H24" s="121"/>
    </row>
    <row r="25" spans="2:8" s="112" customFormat="1" x14ac:dyDescent="0.2">
      <c r="B25" s="222" t="s">
        <v>34</v>
      </c>
      <c r="C25" s="223" t="s">
        <v>376</v>
      </c>
      <c r="D25" s="224" t="s">
        <v>6</v>
      </c>
      <c r="E25" s="117">
        <v>50</v>
      </c>
      <c r="F25" s="226"/>
      <c r="G25" s="227"/>
      <c r="H25" s="121"/>
    </row>
    <row r="26" spans="2:8" s="112" customFormat="1" x14ac:dyDescent="0.2">
      <c r="B26" s="222"/>
      <c r="C26" s="223"/>
      <c r="D26" s="224"/>
      <c r="E26" s="117"/>
      <c r="F26" s="226"/>
      <c r="G26" s="227"/>
      <c r="H26" s="116"/>
    </row>
    <row r="27" spans="2:8" s="112" customFormat="1" x14ac:dyDescent="0.2">
      <c r="B27" s="222" t="s">
        <v>35</v>
      </c>
      <c r="C27" s="223" t="s">
        <v>377</v>
      </c>
      <c r="D27" s="224" t="s">
        <v>6</v>
      </c>
      <c r="E27" s="117">
        <f>120*4/2.5</f>
        <v>192</v>
      </c>
      <c r="F27" s="226"/>
      <c r="G27" s="227"/>
      <c r="H27" s="116"/>
    </row>
    <row r="28" spans="2:8" s="112" customFormat="1" x14ac:dyDescent="0.2">
      <c r="B28" s="222"/>
      <c r="C28" s="223"/>
      <c r="D28" s="224"/>
      <c r="E28" s="117"/>
      <c r="F28" s="226"/>
      <c r="G28" s="227"/>
      <c r="H28" s="116"/>
    </row>
    <row r="29" spans="2:8" s="112" customFormat="1" x14ac:dyDescent="0.2">
      <c r="B29" s="222" t="s">
        <v>40</v>
      </c>
      <c r="C29" s="223" t="s">
        <v>378</v>
      </c>
      <c r="D29" s="224" t="s">
        <v>6</v>
      </c>
      <c r="E29" s="117">
        <v>10</v>
      </c>
      <c r="F29" s="226"/>
      <c r="G29" s="227"/>
      <c r="H29" s="116"/>
    </row>
    <row r="30" spans="2:8" s="112" customFormat="1" x14ac:dyDescent="0.2">
      <c r="B30" s="222"/>
      <c r="C30" s="223"/>
      <c r="D30" s="224"/>
      <c r="E30" s="115"/>
      <c r="F30" s="226"/>
      <c r="G30" s="227"/>
      <c r="H30" s="116"/>
    </row>
    <row r="31" spans="2:8" s="112" customFormat="1" x14ac:dyDescent="0.2">
      <c r="B31" s="222" t="s">
        <v>379</v>
      </c>
      <c r="C31" s="223" t="s">
        <v>380</v>
      </c>
      <c r="D31" s="224"/>
      <c r="E31" s="115"/>
      <c r="F31" s="226"/>
      <c r="G31" s="227"/>
      <c r="H31" s="116"/>
    </row>
    <row r="32" spans="2:8" s="112" customFormat="1" x14ac:dyDescent="0.2">
      <c r="B32" s="222"/>
      <c r="C32" s="223"/>
      <c r="D32" s="224"/>
      <c r="E32" s="115"/>
      <c r="F32" s="226"/>
      <c r="G32" s="227"/>
      <c r="H32" s="116"/>
    </row>
    <row r="33" spans="2:8" s="112" customFormat="1" x14ac:dyDescent="0.2">
      <c r="B33" s="222" t="s">
        <v>34</v>
      </c>
      <c r="C33" s="223" t="s">
        <v>376</v>
      </c>
      <c r="D33" s="224" t="s">
        <v>6</v>
      </c>
      <c r="E33" s="115">
        <f>20/2</f>
        <v>10</v>
      </c>
      <c r="F33" s="15"/>
      <c r="G33" s="227"/>
      <c r="H33" s="116"/>
    </row>
    <row r="34" spans="2:8" s="112" customFormat="1" x14ac:dyDescent="0.2">
      <c r="B34" s="222"/>
      <c r="C34" s="223"/>
      <c r="D34" s="224"/>
      <c r="E34" s="115"/>
      <c r="F34" s="15"/>
      <c r="G34" s="227"/>
      <c r="H34" s="116"/>
    </row>
    <row r="35" spans="2:8" s="112" customFormat="1" x14ac:dyDescent="0.2">
      <c r="B35" s="222" t="s">
        <v>35</v>
      </c>
      <c r="C35" s="223" t="s">
        <v>381</v>
      </c>
      <c r="D35" s="224" t="s">
        <v>6</v>
      </c>
      <c r="E35" s="115">
        <f>120*4/2.5</f>
        <v>192</v>
      </c>
      <c r="F35" s="15"/>
      <c r="G35" s="227"/>
      <c r="H35" s="116"/>
    </row>
    <row r="36" spans="2:8" s="112" customFormat="1" x14ac:dyDescent="0.2">
      <c r="B36" s="222"/>
      <c r="C36" s="223"/>
      <c r="D36" s="224"/>
      <c r="E36" s="115"/>
      <c r="F36" s="15"/>
      <c r="G36" s="227"/>
      <c r="H36" s="116"/>
    </row>
    <row r="37" spans="2:8" s="112" customFormat="1" x14ac:dyDescent="0.2">
      <c r="B37" s="222" t="s">
        <v>40</v>
      </c>
      <c r="C37" s="223" t="s">
        <v>378</v>
      </c>
      <c r="D37" s="224" t="s">
        <v>6</v>
      </c>
      <c r="E37" s="115">
        <f>100/2.5</f>
        <v>40</v>
      </c>
      <c r="F37" s="15"/>
      <c r="G37" s="227"/>
      <c r="H37" s="116"/>
    </row>
    <row r="38" spans="2:8" x14ac:dyDescent="0.2">
      <c r="B38" s="98"/>
      <c r="C38" s="124"/>
      <c r="D38" s="65"/>
      <c r="E38" s="20"/>
      <c r="F38" s="15"/>
      <c r="G38" s="22"/>
      <c r="H38" s="38"/>
    </row>
    <row r="39" spans="2:8" ht="25.5" x14ac:dyDescent="0.2">
      <c r="B39" s="98" t="s">
        <v>382</v>
      </c>
      <c r="C39" s="124" t="s">
        <v>383</v>
      </c>
      <c r="D39" s="65"/>
      <c r="E39" s="20"/>
      <c r="F39" s="15"/>
      <c r="G39" s="22"/>
      <c r="H39" s="38"/>
    </row>
    <row r="40" spans="2:8" x14ac:dyDescent="0.2">
      <c r="B40" s="98"/>
      <c r="C40" s="124"/>
      <c r="D40" s="65"/>
      <c r="E40" s="20"/>
      <c r="F40" s="15"/>
      <c r="G40" s="22"/>
      <c r="H40" s="38"/>
    </row>
    <row r="41" spans="2:8" x14ac:dyDescent="0.2">
      <c r="B41" s="98" t="s">
        <v>384</v>
      </c>
      <c r="C41" s="124" t="s">
        <v>385</v>
      </c>
      <c r="D41" s="65"/>
      <c r="E41" s="20"/>
      <c r="F41" s="15"/>
      <c r="G41" s="22"/>
      <c r="H41" s="38"/>
    </row>
    <row r="42" spans="2:8" x14ac:dyDescent="0.2">
      <c r="B42" s="98"/>
      <c r="C42" s="124"/>
      <c r="D42" s="65"/>
      <c r="E42" s="20"/>
      <c r="F42" s="15"/>
      <c r="G42" s="22"/>
      <c r="H42" s="38"/>
    </row>
    <row r="43" spans="2:8" ht="25.5" x14ac:dyDescent="0.2">
      <c r="B43" s="98" t="s">
        <v>34</v>
      </c>
      <c r="C43" s="124" t="s">
        <v>386</v>
      </c>
      <c r="D43" s="65" t="s">
        <v>23</v>
      </c>
      <c r="E43" s="20">
        <f>15000*0.04/2.5</f>
        <v>240</v>
      </c>
      <c r="F43" s="15"/>
      <c r="G43" s="22"/>
      <c r="H43" s="38"/>
    </row>
    <row r="44" spans="2:8" x14ac:dyDescent="0.2">
      <c r="B44" s="98"/>
      <c r="C44" s="124"/>
      <c r="D44" s="65"/>
      <c r="E44" s="20"/>
      <c r="F44" s="15"/>
      <c r="G44" s="22"/>
      <c r="H44" s="38"/>
    </row>
    <row r="45" spans="2:8" ht="25.5" x14ac:dyDescent="0.2">
      <c r="B45" s="98" t="s">
        <v>35</v>
      </c>
      <c r="C45" s="124" t="s">
        <v>387</v>
      </c>
      <c r="D45" s="65" t="s">
        <v>23</v>
      </c>
      <c r="E45" s="20">
        <f>10000*0.04/2.5</f>
        <v>160</v>
      </c>
      <c r="F45" s="15"/>
      <c r="G45" s="22"/>
      <c r="H45" s="38"/>
    </row>
    <row r="46" spans="2:8" x14ac:dyDescent="0.2">
      <c r="B46" s="98"/>
      <c r="C46" s="124"/>
      <c r="D46" s="65"/>
      <c r="E46" s="20"/>
      <c r="F46" s="15"/>
      <c r="G46" s="22"/>
      <c r="H46" s="38"/>
    </row>
    <row r="47" spans="2:8" ht="25.5" x14ac:dyDescent="0.2">
      <c r="B47" s="98" t="s">
        <v>40</v>
      </c>
      <c r="C47" s="124" t="s">
        <v>388</v>
      </c>
      <c r="D47" s="65" t="s">
        <v>23</v>
      </c>
      <c r="E47" s="20">
        <f>5000*0.04/2.5</f>
        <v>80</v>
      </c>
      <c r="F47" s="15"/>
      <c r="G47" s="22"/>
      <c r="H47" s="38"/>
    </row>
    <row r="48" spans="2:8" x14ac:dyDescent="0.2">
      <c r="B48" s="98"/>
      <c r="C48" s="124"/>
      <c r="D48" s="65"/>
      <c r="E48" s="35"/>
      <c r="F48" s="15"/>
      <c r="G48" s="22"/>
    </row>
    <row r="49" spans="2:8" x14ac:dyDescent="0.2">
      <c r="B49" s="98" t="s">
        <v>37</v>
      </c>
      <c r="C49" s="124" t="s">
        <v>389</v>
      </c>
      <c r="D49" s="65" t="s">
        <v>23</v>
      </c>
      <c r="E49" s="20">
        <f>2500*0.04/2.5</f>
        <v>40</v>
      </c>
      <c r="F49" s="15"/>
      <c r="G49" s="22"/>
      <c r="H49" s="38"/>
    </row>
    <row r="50" spans="2:8" x14ac:dyDescent="0.2">
      <c r="B50" s="98"/>
      <c r="C50" s="124"/>
      <c r="D50" s="65"/>
      <c r="E50" s="35"/>
      <c r="F50" s="15"/>
      <c r="G50" s="22"/>
      <c r="H50" s="41"/>
    </row>
    <row r="51" spans="2:8" x14ac:dyDescent="0.2">
      <c r="B51" s="98" t="s">
        <v>390</v>
      </c>
      <c r="C51" s="124" t="s">
        <v>391</v>
      </c>
      <c r="D51" s="65"/>
      <c r="E51" s="35"/>
      <c r="F51" s="15"/>
      <c r="G51" s="22"/>
    </row>
    <row r="52" spans="2:8" x14ac:dyDescent="0.2">
      <c r="B52" s="98"/>
      <c r="C52" s="124"/>
      <c r="D52" s="65"/>
      <c r="E52" s="20"/>
      <c r="F52" s="15"/>
      <c r="G52" s="22"/>
      <c r="H52" s="38"/>
    </row>
    <row r="53" spans="2:8" ht="25.5" x14ac:dyDescent="0.2">
      <c r="B53" s="98" t="s">
        <v>34</v>
      </c>
      <c r="C53" s="124" t="s">
        <v>386</v>
      </c>
      <c r="D53" s="65" t="s">
        <v>23</v>
      </c>
      <c r="E53" s="20">
        <v>450</v>
      </c>
      <c r="F53" s="15"/>
      <c r="G53" s="22"/>
      <c r="H53" s="38"/>
    </row>
    <row r="54" spans="2:8" x14ac:dyDescent="0.2">
      <c r="B54" s="98"/>
      <c r="C54" s="124"/>
      <c r="D54" s="65"/>
      <c r="E54" s="20"/>
      <c r="F54" s="15"/>
      <c r="G54" s="22"/>
      <c r="H54" s="38"/>
    </row>
    <row r="55" spans="2:8" ht="25.5" x14ac:dyDescent="0.2">
      <c r="B55" s="98" t="s">
        <v>35</v>
      </c>
      <c r="C55" s="124" t="s">
        <v>387</v>
      </c>
      <c r="D55" s="65" t="s">
        <v>23</v>
      </c>
      <c r="E55" s="20">
        <f>(10000*0.15*0.5)/2.5</f>
        <v>300</v>
      </c>
      <c r="F55" s="15"/>
      <c r="G55" s="22"/>
      <c r="H55" s="38"/>
    </row>
    <row r="56" spans="2:8" x14ac:dyDescent="0.2">
      <c r="B56" s="98"/>
      <c r="C56" s="124"/>
      <c r="D56" s="65"/>
      <c r="E56" s="20"/>
      <c r="F56" s="15"/>
      <c r="G56" s="22"/>
      <c r="H56" s="38"/>
    </row>
    <row r="57" spans="2:8" ht="25.5" x14ac:dyDescent="0.2">
      <c r="B57" s="98" t="s">
        <v>40</v>
      </c>
      <c r="C57" s="124" t="s">
        <v>388</v>
      </c>
      <c r="D57" s="65" t="s">
        <v>23</v>
      </c>
      <c r="E57" s="20">
        <v>150</v>
      </c>
      <c r="F57" s="15"/>
      <c r="G57" s="22"/>
      <c r="H57" s="38"/>
    </row>
    <row r="58" spans="2:8" x14ac:dyDescent="0.2">
      <c r="B58" s="98"/>
      <c r="C58" s="124"/>
      <c r="D58" s="65"/>
      <c r="E58" s="35"/>
      <c r="F58" s="15"/>
      <c r="G58" s="22"/>
      <c r="H58" s="38"/>
    </row>
    <row r="59" spans="2:8" x14ac:dyDescent="0.2">
      <c r="B59" s="98" t="s">
        <v>37</v>
      </c>
      <c r="C59" s="124" t="s">
        <v>389</v>
      </c>
      <c r="D59" s="65" t="s">
        <v>23</v>
      </c>
      <c r="E59" s="20">
        <v>75</v>
      </c>
      <c r="F59" s="15"/>
      <c r="G59" s="22"/>
      <c r="H59" s="38"/>
    </row>
    <row r="60" spans="2:8" x14ac:dyDescent="0.2">
      <c r="B60" s="12"/>
      <c r="C60" s="24"/>
      <c r="D60" s="20"/>
      <c r="E60" s="20"/>
      <c r="F60" s="15"/>
      <c r="G60" s="22"/>
      <c r="H60" s="38"/>
    </row>
    <row r="61" spans="2:8" x14ac:dyDescent="0.2">
      <c r="B61" s="98" t="s">
        <v>392</v>
      </c>
      <c r="C61" s="124" t="s">
        <v>399</v>
      </c>
      <c r="D61" s="65"/>
      <c r="E61" s="20"/>
      <c r="F61" s="15"/>
      <c r="G61" s="22"/>
      <c r="H61" s="38"/>
    </row>
    <row r="62" spans="2:8" x14ac:dyDescent="0.2">
      <c r="B62" s="98"/>
      <c r="C62" s="124"/>
      <c r="D62" s="65"/>
      <c r="E62" s="20"/>
      <c r="F62" s="15"/>
      <c r="G62" s="22"/>
      <c r="H62" s="38"/>
    </row>
    <row r="63" spans="2:8" ht="25.5" x14ac:dyDescent="0.2">
      <c r="B63" s="98" t="s">
        <v>34</v>
      </c>
      <c r="C63" s="124" t="s">
        <v>386</v>
      </c>
      <c r="D63" s="65" t="s">
        <v>23</v>
      </c>
      <c r="E63" s="20">
        <f>600/2.5</f>
        <v>240</v>
      </c>
      <c r="F63" s="15"/>
      <c r="G63" s="22"/>
      <c r="H63" s="38"/>
    </row>
    <row r="64" spans="2:8" ht="25.5" x14ac:dyDescent="0.2">
      <c r="B64" s="98" t="s">
        <v>35</v>
      </c>
      <c r="C64" s="124" t="s">
        <v>387</v>
      </c>
      <c r="D64" s="65" t="s">
        <v>23</v>
      </c>
      <c r="E64" s="20">
        <f>450/2.5</f>
        <v>180</v>
      </c>
      <c r="F64" s="15"/>
      <c r="G64" s="22"/>
      <c r="H64" s="38"/>
    </row>
    <row r="65" spans="1:8" s="26" customFormat="1" ht="24" customHeight="1" x14ac:dyDescent="0.2">
      <c r="B65" s="74" t="str">
        <f>$B$11</f>
        <v>C8.8</v>
      </c>
      <c r="C65" s="304" t="s">
        <v>493</v>
      </c>
      <c r="D65" s="29"/>
      <c r="E65" s="99"/>
      <c r="F65" s="29"/>
      <c r="G65" s="196"/>
      <c r="H65" s="32"/>
    </row>
    <row r="66" spans="1:8" x14ac:dyDescent="0.2">
      <c r="B66" s="261" t="str">
        <f>Client1</f>
        <v>Province of KwaZulu-Natal</v>
      </c>
      <c r="C66" s="261"/>
      <c r="D66" s="261"/>
      <c r="E66" s="262" t="str">
        <f>"Contract No. "&amp;ContractNo</f>
        <v>Contract No. ZNB01222/00000/00/PMC/INF/21/T</v>
      </c>
      <c r="F66" s="262"/>
      <c r="G66" s="262"/>
    </row>
    <row r="67" spans="1:8" x14ac:dyDescent="0.2">
      <c r="B67" s="261" t="str">
        <f>Client2</f>
        <v>Department of Transport</v>
      </c>
      <c r="C67" s="261"/>
      <c r="D67" s="261"/>
      <c r="E67" s="262"/>
      <c r="F67" s="262"/>
      <c r="G67" s="262"/>
    </row>
    <row r="68" spans="1:8" x14ac:dyDescent="0.2">
      <c r="B68" s="264"/>
      <c r="C68" s="264"/>
      <c r="D68" s="264"/>
      <c r="E68" s="263"/>
      <c r="F68" s="263"/>
      <c r="G68" s="263"/>
    </row>
    <row r="69" spans="1:8" x14ac:dyDescent="0.2">
      <c r="B69" s="265" t="s">
        <v>8</v>
      </c>
      <c r="C69" s="266"/>
      <c r="D69" s="266"/>
      <c r="E69" s="266"/>
      <c r="F69" s="266"/>
      <c r="G69" s="276" t="str">
        <f>G5</f>
        <v>CHAPTER C8.8</v>
      </c>
      <c r="H69" s="202"/>
    </row>
    <row r="70" spans="1:8" x14ac:dyDescent="0.2">
      <c r="B70" s="270" t="str">
        <f>ContractDescription</f>
        <v>PROVISION OF ROUTINE AND SAFETY MAINTENANCE ON VARIOUS ROADS WITHIN THE NEW HANOVER ZONE - UMSHWATHI AREA OFFICE</v>
      </c>
      <c r="C70" s="271"/>
      <c r="D70" s="271"/>
      <c r="E70" s="271"/>
      <c r="F70" s="271"/>
      <c r="G70" s="277"/>
      <c r="H70" s="106"/>
    </row>
    <row r="71" spans="1:8" x14ac:dyDescent="0.2">
      <c r="B71" s="270"/>
      <c r="C71" s="271"/>
      <c r="D71" s="271"/>
      <c r="E71" s="271"/>
      <c r="F71" s="271"/>
      <c r="G71" s="277"/>
      <c r="H71" s="106"/>
    </row>
    <row r="72" spans="1:8" x14ac:dyDescent="0.2">
      <c r="B72" s="272"/>
      <c r="C72" s="273"/>
      <c r="D72" s="273"/>
      <c r="E72" s="273"/>
      <c r="F72" s="273"/>
      <c r="G72" s="278"/>
      <c r="H72" s="106"/>
    </row>
    <row r="73" spans="1:8" x14ac:dyDescent="0.2">
      <c r="A73" s="8"/>
      <c r="B73" s="52" t="s">
        <v>0</v>
      </c>
      <c r="C73" s="10" t="s">
        <v>1</v>
      </c>
      <c r="D73" s="10" t="s">
        <v>2</v>
      </c>
      <c r="E73" s="10" t="s">
        <v>3</v>
      </c>
      <c r="F73" s="10" t="s">
        <v>4</v>
      </c>
      <c r="G73" s="10" t="s">
        <v>5</v>
      </c>
      <c r="H73" s="203"/>
    </row>
    <row r="74" spans="1:8" x14ac:dyDescent="0.2">
      <c r="A74" s="26"/>
      <c r="B74" s="60"/>
      <c r="C74" s="28" t="s">
        <v>26</v>
      </c>
      <c r="D74" s="29"/>
      <c r="E74" s="204"/>
      <c r="F74" s="29"/>
      <c r="G74" s="196">
        <f>+G65</f>
        <v>0</v>
      </c>
      <c r="H74" s="32"/>
    </row>
    <row r="75" spans="1:8" x14ac:dyDescent="0.2">
      <c r="B75" s="53"/>
      <c r="C75" s="13"/>
      <c r="D75" s="20"/>
      <c r="E75" s="20"/>
      <c r="F75" s="15"/>
      <c r="G75" s="22"/>
      <c r="H75" s="38"/>
    </row>
    <row r="76" spans="1:8" ht="25.5" x14ac:dyDescent="0.2">
      <c r="B76" s="98" t="s">
        <v>40</v>
      </c>
      <c r="C76" s="124" t="s">
        <v>388</v>
      </c>
      <c r="D76" s="65" t="s">
        <v>23</v>
      </c>
      <c r="E76" s="20">
        <f>5000*0.15*0.4/2.5</f>
        <v>120</v>
      </c>
      <c r="F76" s="15"/>
      <c r="G76" s="22"/>
      <c r="H76" s="38"/>
    </row>
    <row r="77" spans="1:8" x14ac:dyDescent="0.2">
      <c r="B77" s="98"/>
      <c r="C77" s="124"/>
      <c r="D77" s="65"/>
      <c r="E77" s="20"/>
      <c r="F77" s="15"/>
      <c r="G77" s="22"/>
      <c r="H77" s="38"/>
    </row>
    <row r="78" spans="1:8" x14ac:dyDescent="0.2">
      <c r="B78" s="98" t="s">
        <v>37</v>
      </c>
      <c r="C78" s="124" t="s">
        <v>389</v>
      </c>
      <c r="D78" s="65" t="s">
        <v>23</v>
      </c>
      <c r="E78" s="20">
        <f>2500*0.15*0.4/2.5</f>
        <v>60</v>
      </c>
      <c r="G78" s="22"/>
      <c r="H78" s="38"/>
    </row>
    <row r="79" spans="1:8" x14ac:dyDescent="0.2">
      <c r="B79" s="219"/>
      <c r="C79" s="124"/>
      <c r="D79" s="65"/>
      <c r="E79" s="20"/>
      <c r="F79" s="15"/>
      <c r="G79" s="22"/>
      <c r="H79" s="38"/>
    </row>
    <row r="80" spans="1:8" ht="25.5" x14ac:dyDescent="0.2">
      <c r="B80" s="98" t="s">
        <v>393</v>
      </c>
      <c r="C80" s="124" t="s">
        <v>400</v>
      </c>
      <c r="D80" s="65" t="s">
        <v>51</v>
      </c>
      <c r="E80" s="20">
        <f>(20000+15000+10000+5000)/2.5</f>
        <v>20000</v>
      </c>
      <c r="F80" s="15"/>
      <c r="G80" s="22"/>
      <c r="H80" s="38"/>
    </row>
    <row r="81" spans="1:8" x14ac:dyDescent="0.2">
      <c r="A81" s="112"/>
      <c r="B81" s="98"/>
      <c r="C81" s="124"/>
      <c r="D81" s="65"/>
      <c r="E81" s="20"/>
      <c r="F81" s="15"/>
      <c r="G81" s="22"/>
      <c r="H81" s="116"/>
    </row>
    <row r="82" spans="1:8" x14ac:dyDescent="0.2">
      <c r="A82" s="112"/>
      <c r="B82" s="98" t="s">
        <v>394</v>
      </c>
      <c r="C82" s="124" t="s">
        <v>395</v>
      </c>
      <c r="D82" s="65"/>
      <c r="E82" s="20"/>
      <c r="F82" s="15"/>
      <c r="G82" s="22"/>
      <c r="H82" s="116"/>
    </row>
    <row r="83" spans="1:8" x14ac:dyDescent="0.2">
      <c r="A83" s="112"/>
      <c r="B83" s="98"/>
      <c r="C83" s="124"/>
      <c r="D83" s="65"/>
      <c r="E83" s="20"/>
      <c r="F83" s="15"/>
      <c r="G83" s="22"/>
      <c r="H83" s="116"/>
    </row>
    <row r="84" spans="1:8" ht="38.25" x14ac:dyDescent="0.2">
      <c r="A84" s="112"/>
      <c r="B84" s="98" t="s">
        <v>396</v>
      </c>
      <c r="C84" s="124" t="s">
        <v>424</v>
      </c>
      <c r="D84" s="65"/>
      <c r="E84" s="20"/>
      <c r="F84" s="15"/>
      <c r="G84" s="22"/>
      <c r="H84" s="116"/>
    </row>
    <row r="85" spans="1:8" x14ac:dyDescent="0.2">
      <c r="A85" s="112"/>
      <c r="B85" s="98"/>
      <c r="C85" s="124"/>
      <c r="D85" s="65"/>
      <c r="E85" s="20"/>
      <c r="F85" s="15"/>
      <c r="G85" s="22"/>
      <c r="H85" s="116"/>
    </row>
    <row r="86" spans="1:8" ht="25.5" x14ac:dyDescent="0.2">
      <c r="A86" s="112"/>
      <c r="B86" s="98" t="s">
        <v>34</v>
      </c>
      <c r="C86" s="124" t="s">
        <v>386</v>
      </c>
      <c r="D86" s="65" t="s">
        <v>23</v>
      </c>
      <c r="E86" s="20">
        <f>E53</f>
        <v>450</v>
      </c>
      <c r="F86" s="15"/>
      <c r="G86" s="22"/>
      <c r="H86" s="116"/>
    </row>
    <row r="87" spans="1:8" x14ac:dyDescent="0.2">
      <c r="A87" s="112"/>
      <c r="B87" s="98"/>
      <c r="C87" s="124"/>
      <c r="D87" s="65"/>
      <c r="E87" s="20"/>
      <c r="F87" s="15"/>
      <c r="G87" s="22"/>
      <c r="H87" s="116"/>
    </row>
    <row r="88" spans="1:8" ht="25.5" x14ac:dyDescent="0.2">
      <c r="A88" s="112"/>
      <c r="B88" s="98" t="s">
        <v>35</v>
      </c>
      <c r="C88" s="124" t="s">
        <v>387</v>
      </c>
      <c r="D88" s="65" t="s">
        <v>23</v>
      </c>
      <c r="E88" s="20">
        <f>E55</f>
        <v>300</v>
      </c>
      <c r="F88" s="15"/>
      <c r="G88" s="22"/>
      <c r="H88" s="116"/>
    </row>
    <row r="89" spans="1:8" x14ac:dyDescent="0.2">
      <c r="A89" s="112"/>
      <c r="B89" s="98"/>
      <c r="C89" s="124"/>
      <c r="D89" s="65"/>
      <c r="E89" s="20"/>
      <c r="F89" s="15"/>
      <c r="G89" s="22"/>
      <c r="H89" s="116"/>
    </row>
    <row r="90" spans="1:8" ht="25.5" x14ac:dyDescent="0.2">
      <c r="A90" s="112"/>
      <c r="B90" s="98" t="s">
        <v>40</v>
      </c>
      <c r="C90" s="124" t="s">
        <v>388</v>
      </c>
      <c r="D90" s="65" t="s">
        <v>23</v>
      </c>
      <c r="E90" s="20">
        <f>E57</f>
        <v>150</v>
      </c>
      <c r="F90" s="15"/>
      <c r="G90" s="22"/>
      <c r="H90" s="116"/>
    </row>
    <row r="91" spans="1:8" x14ac:dyDescent="0.2">
      <c r="A91" s="112"/>
      <c r="B91" s="98"/>
      <c r="C91" s="124"/>
      <c r="D91" s="65"/>
      <c r="E91" s="20"/>
      <c r="F91" s="15"/>
      <c r="G91" s="22"/>
      <c r="H91" s="116"/>
    </row>
    <row r="92" spans="1:8" x14ac:dyDescent="0.2">
      <c r="A92" s="112"/>
      <c r="B92" s="98" t="s">
        <v>37</v>
      </c>
      <c r="C92" s="124" t="s">
        <v>389</v>
      </c>
      <c r="D92" s="65" t="s">
        <v>23</v>
      </c>
      <c r="E92" s="20">
        <f>E59</f>
        <v>75</v>
      </c>
      <c r="F92" s="15"/>
      <c r="G92" s="22"/>
      <c r="H92" s="116"/>
    </row>
    <row r="93" spans="1:8" x14ac:dyDescent="0.2">
      <c r="A93" s="112"/>
      <c r="B93" s="98"/>
      <c r="C93" s="124"/>
      <c r="D93" s="65"/>
      <c r="E93" s="20"/>
      <c r="F93" s="15"/>
      <c r="G93" s="22"/>
      <c r="H93" s="116"/>
    </row>
    <row r="94" spans="1:8" ht="51" x14ac:dyDescent="0.2">
      <c r="A94" s="112"/>
      <c r="B94" s="98" t="s">
        <v>397</v>
      </c>
      <c r="C94" s="124" t="s">
        <v>425</v>
      </c>
      <c r="D94" s="65"/>
      <c r="E94" s="115"/>
      <c r="F94" s="15"/>
      <c r="G94" s="22"/>
      <c r="H94" s="116"/>
    </row>
    <row r="95" spans="1:8" x14ac:dyDescent="0.2">
      <c r="A95" s="112"/>
      <c r="B95" s="98"/>
      <c r="C95" s="124"/>
      <c r="D95" s="65"/>
      <c r="E95" s="115"/>
      <c r="F95" s="15"/>
      <c r="G95" s="22"/>
      <c r="H95" s="116"/>
    </row>
    <row r="96" spans="1:8" ht="25.5" x14ac:dyDescent="0.2">
      <c r="A96" s="112"/>
      <c r="B96" s="98" t="s">
        <v>34</v>
      </c>
      <c r="C96" s="124" t="s">
        <v>386</v>
      </c>
      <c r="D96" s="65" t="s">
        <v>7</v>
      </c>
      <c r="E96" s="115">
        <f>E43*2400/1000</f>
        <v>576</v>
      </c>
      <c r="F96" s="15"/>
      <c r="G96" s="22"/>
      <c r="H96" s="116"/>
    </row>
    <row r="97" spans="1:8" x14ac:dyDescent="0.2">
      <c r="A97" s="112"/>
      <c r="B97" s="98"/>
      <c r="C97" s="124"/>
      <c r="D97" s="65"/>
      <c r="E97" s="115"/>
      <c r="F97" s="15"/>
      <c r="G97" s="22"/>
      <c r="H97" s="116"/>
    </row>
    <row r="98" spans="1:8" ht="25.5" x14ac:dyDescent="0.2">
      <c r="A98" s="112"/>
      <c r="B98" s="98" t="s">
        <v>35</v>
      </c>
      <c r="C98" s="124" t="s">
        <v>387</v>
      </c>
      <c r="D98" s="65" t="s">
        <v>7</v>
      </c>
      <c r="E98" s="115">
        <f>E45*2400/1000</f>
        <v>384</v>
      </c>
      <c r="F98" s="15"/>
      <c r="G98" s="22"/>
      <c r="H98" s="116"/>
    </row>
    <row r="99" spans="1:8" x14ac:dyDescent="0.2">
      <c r="A99" s="112"/>
      <c r="B99" s="98"/>
      <c r="C99" s="124"/>
      <c r="D99" s="65"/>
      <c r="E99" s="115"/>
      <c r="F99" s="15"/>
      <c r="G99" s="22"/>
      <c r="H99" s="116"/>
    </row>
    <row r="100" spans="1:8" ht="25.5" x14ac:dyDescent="0.2">
      <c r="A100" s="112"/>
      <c r="B100" s="98" t="s">
        <v>40</v>
      </c>
      <c r="C100" s="124" t="s">
        <v>388</v>
      </c>
      <c r="D100" s="65" t="s">
        <v>7</v>
      </c>
      <c r="E100" s="115">
        <f>E47*2400/1000</f>
        <v>192</v>
      </c>
      <c r="F100" s="15"/>
      <c r="G100" s="22"/>
      <c r="H100" s="116"/>
    </row>
    <row r="101" spans="1:8" x14ac:dyDescent="0.2">
      <c r="A101" s="112"/>
      <c r="B101" s="98"/>
      <c r="C101" s="124"/>
      <c r="D101" s="65"/>
      <c r="E101" s="115"/>
      <c r="F101" s="15"/>
      <c r="G101" s="22"/>
      <c r="H101" s="116"/>
    </row>
    <row r="102" spans="1:8" x14ac:dyDescent="0.2">
      <c r="A102" s="112"/>
      <c r="B102" s="98" t="s">
        <v>37</v>
      </c>
      <c r="C102" s="124" t="s">
        <v>389</v>
      </c>
      <c r="D102" s="65" t="s">
        <v>7</v>
      </c>
      <c r="E102" s="115">
        <f>E49*2400/1000</f>
        <v>96</v>
      </c>
      <c r="F102" s="15"/>
      <c r="G102" s="22"/>
      <c r="H102" s="116"/>
    </row>
    <row r="103" spans="1:8" x14ac:dyDescent="0.2">
      <c r="A103" s="112"/>
      <c r="B103" s="98"/>
      <c r="C103" s="124"/>
      <c r="D103" s="65"/>
      <c r="E103" s="115"/>
      <c r="F103" s="15"/>
      <c r="G103" s="22"/>
      <c r="H103" s="116"/>
    </row>
    <row r="104" spans="1:8" ht="25.5" x14ac:dyDescent="0.2">
      <c r="A104" s="112"/>
      <c r="B104" s="98" t="s">
        <v>398</v>
      </c>
      <c r="C104" s="124" t="s">
        <v>426</v>
      </c>
      <c r="D104" s="65"/>
      <c r="E104" s="115"/>
      <c r="F104" s="15"/>
      <c r="G104" s="22"/>
      <c r="H104" s="116"/>
    </row>
    <row r="105" spans="1:8" x14ac:dyDescent="0.2">
      <c r="A105" s="112"/>
      <c r="B105" s="98"/>
      <c r="C105" s="124"/>
      <c r="D105" s="65"/>
      <c r="E105" s="115"/>
      <c r="F105" s="15"/>
      <c r="G105" s="22"/>
      <c r="H105" s="116"/>
    </row>
    <row r="106" spans="1:8" ht="25.5" x14ac:dyDescent="0.2">
      <c r="A106" s="112"/>
      <c r="B106" s="98" t="s">
        <v>34</v>
      </c>
      <c r="C106" s="124" t="s">
        <v>386</v>
      </c>
      <c r="D106" s="65" t="s">
        <v>7</v>
      </c>
      <c r="E106" s="115">
        <f>1950/1000*E63</f>
        <v>468</v>
      </c>
      <c r="F106" s="15"/>
      <c r="G106" s="22"/>
      <c r="H106" s="116"/>
    </row>
    <row r="107" spans="1:8" x14ac:dyDescent="0.2">
      <c r="A107" s="112"/>
      <c r="B107" s="98"/>
      <c r="C107" s="124"/>
      <c r="D107" s="65"/>
      <c r="E107" s="115"/>
      <c r="F107" s="15"/>
      <c r="G107" s="22"/>
      <c r="H107" s="116"/>
    </row>
    <row r="108" spans="1:8" ht="25.5" x14ac:dyDescent="0.2">
      <c r="A108" s="112"/>
      <c r="B108" s="98" t="s">
        <v>35</v>
      </c>
      <c r="C108" s="124" t="s">
        <v>387</v>
      </c>
      <c r="D108" s="65" t="s">
        <v>7</v>
      </c>
      <c r="E108" s="115">
        <f>1950/1000*E64</f>
        <v>351</v>
      </c>
      <c r="F108" s="15"/>
      <c r="G108" s="22"/>
      <c r="H108" s="116"/>
    </row>
    <row r="109" spans="1:8" x14ac:dyDescent="0.2">
      <c r="A109" s="112"/>
      <c r="B109" s="98"/>
      <c r="C109" s="124"/>
      <c r="D109" s="65"/>
      <c r="E109" s="115"/>
      <c r="F109" s="15"/>
      <c r="G109" s="22"/>
      <c r="H109" s="116"/>
    </row>
    <row r="110" spans="1:8" ht="25.5" x14ac:dyDescent="0.2">
      <c r="B110" s="98" t="s">
        <v>40</v>
      </c>
      <c r="C110" s="124" t="s">
        <v>388</v>
      </c>
      <c r="D110" s="65" t="s">
        <v>7</v>
      </c>
      <c r="E110" s="115">
        <f>1950/1000*E76</f>
        <v>234</v>
      </c>
      <c r="F110" s="15"/>
      <c r="G110" s="22"/>
      <c r="H110" s="38"/>
    </row>
    <row r="111" spans="1:8" x14ac:dyDescent="0.2">
      <c r="B111" s="98"/>
      <c r="C111" s="124"/>
      <c r="D111" s="65"/>
      <c r="E111" s="115"/>
      <c r="F111" s="15"/>
      <c r="G111" s="22"/>
      <c r="H111" s="38"/>
    </row>
    <row r="112" spans="1:8" x14ac:dyDescent="0.2">
      <c r="B112" s="98" t="s">
        <v>37</v>
      </c>
      <c r="C112" s="124" t="s">
        <v>389</v>
      </c>
      <c r="D112" s="65" t="s">
        <v>7</v>
      </c>
      <c r="E112" s="115">
        <f>1950/1000*E78</f>
        <v>117</v>
      </c>
      <c r="F112" s="15"/>
      <c r="G112" s="22"/>
      <c r="H112" s="38"/>
    </row>
    <row r="113" spans="1:8" x14ac:dyDescent="0.2">
      <c r="B113" s="113"/>
      <c r="C113" s="114"/>
      <c r="D113" s="115"/>
      <c r="E113" s="115"/>
      <c r="F113" s="15"/>
      <c r="G113" s="22"/>
      <c r="H113" s="38"/>
    </row>
    <row r="114" spans="1:8" x14ac:dyDescent="0.2">
      <c r="B114" s="42"/>
      <c r="C114" s="13"/>
      <c r="D114" s="20"/>
      <c r="E114" s="20"/>
      <c r="F114" s="37"/>
      <c r="G114" s="22"/>
      <c r="H114" s="38"/>
    </row>
    <row r="115" spans="1:8" x14ac:dyDescent="0.2">
      <c r="A115" s="26"/>
      <c r="B115" s="60" t="str">
        <f>B65</f>
        <v>C8.8</v>
      </c>
      <c r="C115" s="304" t="s">
        <v>228</v>
      </c>
      <c r="D115" s="29"/>
      <c r="E115" s="204"/>
      <c r="F115" s="29"/>
      <c r="G115" s="196"/>
      <c r="H115" s="32"/>
    </row>
  </sheetData>
  <mergeCells count="11">
    <mergeCell ref="B69:F69"/>
    <mergeCell ref="G69:G72"/>
    <mergeCell ref="B70:F72"/>
    <mergeCell ref="E2:G2"/>
    <mergeCell ref="B5:F5"/>
    <mergeCell ref="G5:G8"/>
    <mergeCell ref="B6:F8"/>
    <mergeCell ref="B66:D66"/>
    <mergeCell ref="E66:G68"/>
    <mergeCell ref="B67:D67"/>
    <mergeCell ref="B68:D68"/>
  </mergeCells>
  <phoneticPr fontId="14" type="noConversion"/>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rowBreaks count="1" manualBreakCount="1">
    <brk id="65" max="7" man="1"/>
  </rowBreaks>
  <extLst>
    <ext xmlns:x14="http://schemas.microsoft.com/office/spreadsheetml/2009/9/main" uri="{78C0D931-6437-407d-A8EE-F0AAD7539E65}">
      <x14:conditionalFormattings>
        <x14:conditionalFormatting xmlns:xm="http://schemas.microsoft.com/office/excel/2006/main">
          <x14:cfRule type="expression" priority="8" id="{BD1A7BCD-63CF-466C-B887-84CDB4ED2125}">
            <xm:f>AND(Information!$C$8=FALSE,$D11&lt;&gt;"P C Sum",$D11&lt;&gt;"PC Sum",$D11&lt;&gt;"P Sum",$D11&lt;&gt;"Prov Sum")</xm:f>
            <x14:dxf>
              <font>
                <strike val="0"/>
                <color theme="0"/>
              </font>
              <numFmt numFmtId="4" formatCode="#,##0.00"/>
            </x14:dxf>
          </x14:cfRule>
          <xm:sqref>F11:G64 F93:G113 F76:G77 G78:G79</xm:sqref>
        </x14:conditionalFormatting>
        <x14:conditionalFormatting xmlns:xm="http://schemas.microsoft.com/office/excel/2006/main">
          <x14:cfRule type="expression" priority="7" id="{4FEFD445-18DB-41BA-85C2-07F0E6AA82E3}">
            <xm:f>AND(Information!$C$8=FALSE,$D65&lt;&gt;"P C Sum",$D65&lt;&gt;"PC Sum",$D65&lt;&gt;"P Sum",$D65&lt;&gt;"Prov Sum")</xm:f>
            <x14:dxf>
              <font>
                <strike val="0"/>
                <color theme="0"/>
              </font>
              <numFmt numFmtId="4" formatCode="#,##0.00"/>
            </x14:dxf>
          </x14:cfRule>
          <xm:sqref>G65</xm:sqref>
        </x14:conditionalFormatting>
        <x14:conditionalFormatting xmlns:xm="http://schemas.microsoft.com/office/excel/2006/main">
          <x14:cfRule type="expression" priority="5" id="{88C083E0-0A10-4000-A072-C4B720576BD0}">
            <xm:f>AND(Information!$C$8=FALSE,$D114&lt;&gt;"P C Sum",$D114&lt;&gt;"PC Sum",$D114&lt;&gt;"P Sum",$D114&lt;&gt;"Prov Sum")</xm:f>
            <x14:dxf>
              <font>
                <strike val="0"/>
                <color theme="0"/>
              </font>
              <numFmt numFmtId="4" formatCode="#,##0.00"/>
            </x14:dxf>
          </x14:cfRule>
          <xm:sqref>G114</xm:sqref>
        </x14:conditionalFormatting>
        <x14:conditionalFormatting xmlns:xm="http://schemas.microsoft.com/office/excel/2006/main">
          <x14:cfRule type="expression" priority="4" id="{1D43BB1B-5005-4491-9399-50BB6960FCED}">
            <xm:f>AND(Information!$C$8=FALSE,$D74&lt;&gt;"P C Sum",$D74&lt;&gt;"PC Sum",$D74&lt;&gt;"P Sum",$D74&lt;&gt;"Prov Sum")</xm:f>
            <x14:dxf>
              <font>
                <strike val="0"/>
                <color theme="0"/>
              </font>
              <numFmt numFmtId="4" formatCode="#,##0.00"/>
            </x14:dxf>
          </x14:cfRule>
          <xm:sqref>G74</xm:sqref>
        </x14:conditionalFormatting>
        <x14:conditionalFormatting xmlns:xm="http://schemas.microsoft.com/office/excel/2006/main">
          <x14:cfRule type="expression" priority="3" id="{3B0E8337-CB67-476F-8CF4-EE92A5334650}">
            <xm:f>AND(Information!$C$8=FALSE,$D115&lt;&gt;"P C Sum",$D115&lt;&gt;"PC Sum",$D115&lt;&gt;"P Sum",$D115&lt;&gt;"Prov Sum")</xm:f>
            <x14:dxf>
              <font>
                <strike val="0"/>
                <color theme="0"/>
              </font>
              <numFmt numFmtId="4" formatCode="#,##0.00"/>
            </x14:dxf>
          </x14:cfRule>
          <xm:sqref>G115</xm:sqref>
        </x14:conditionalFormatting>
        <x14:conditionalFormatting xmlns:xm="http://schemas.microsoft.com/office/excel/2006/main">
          <x14:cfRule type="expression" priority="2" id="{0B540DC3-DCB8-4C5C-9E24-CB262A421A3A}">
            <xm:f>AND(Information!$C$8=FALSE,$D75&lt;&gt;"P C Sum",$D75&lt;&gt;"PC Sum",$D75&lt;&gt;"P Sum",$D75&lt;&gt;"Prov Sum")</xm:f>
            <x14:dxf>
              <font>
                <strike val="0"/>
                <color theme="0"/>
              </font>
              <numFmt numFmtId="4" formatCode="#,##0.00"/>
            </x14:dxf>
          </x14:cfRule>
          <xm:sqref>G75</xm:sqref>
        </x14:conditionalFormatting>
        <x14:conditionalFormatting xmlns:xm="http://schemas.microsoft.com/office/excel/2006/main">
          <x14:cfRule type="expression" priority="11" id="{BD1A7BCD-63CF-466C-B887-84CDB4ED2125}">
            <xm:f>AND(Information!$C$8=FALSE,$D78&lt;&gt;"P C Sum",$D78&lt;&gt;"PC Sum",$D78&lt;&gt;"P Sum",$D78&lt;&gt;"Prov Sum")</xm:f>
            <x14:dxf>
              <font>
                <strike val="0"/>
                <color theme="0"/>
              </font>
              <numFmt numFmtId="4" formatCode="#,##0.00"/>
            </x14:dxf>
          </x14:cfRule>
          <xm:sqref>F80:G92 F79</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H21"/>
  <sheetViews>
    <sheetView view="pageBreakPreview" zoomScaleNormal="125" zoomScaleSheetLayoutView="100" zoomScalePageLayoutView="125" workbookViewId="0">
      <selection activeCell="D34" sqref="D34"/>
    </sheetView>
  </sheetViews>
  <sheetFormatPr defaultColWidth="6.85546875" defaultRowHeight="12.75" x14ac:dyDescent="0.2"/>
  <cols>
    <col min="1" max="1" width="0.85546875" style="61" customWidth="1"/>
    <col min="2" max="2" width="11.7109375" style="64" customWidth="1"/>
    <col min="3" max="3" width="45.7109375" style="63" customWidth="1"/>
    <col min="4" max="4" width="13.7109375" style="105" customWidth="1"/>
    <col min="5" max="5" width="15.7109375" style="105" customWidth="1"/>
    <col min="6" max="6" width="15.7109375" style="61" customWidth="1"/>
    <col min="7" max="7" width="15.7109375" style="62" customWidth="1"/>
    <col min="8" max="8" width="0.85546875" style="62" customWidth="1"/>
    <col min="9" max="16384" width="6.85546875" style="61"/>
  </cols>
  <sheetData>
    <row r="2" spans="2:8" x14ac:dyDescent="0.2">
      <c r="B2" s="2" t="str">
        <f>Client1</f>
        <v>Province of KwaZulu-Natal</v>
      </c>
      <c r="E2" s="279" t="str">
        <f>"Contract No. "&amp;ContractNo</f>
        <v>Contract No. ZNB01222/00000/00/PMC/INF/21/T</v>
      </c>
      <c r="F2" s="279"/>
      <c r="G2" s="279"/>
    </row>
    <row r="3" spans="2:8" x14ac:dyDescent="0.2">
      <c r="B3" s="86" t="str">
        <f>Client2</f>
        <v>Department of Transport</v>
      </c>
    </row>
    <row r="4" spans="2:8" x14ac:dyDescent="0.2">
      <c r="B4" s="83"/>
      <c r="C4" s="83"/>
      <c r="D4" s="84"/>
      <c r="E4" s="84"/>
      <c r="F4" s="125"/>
      <c r="G4" s="126"/>
    </row>
    <row r="5" spans="2:8" x14ac:dyDescent="0.2">
      <c r="B5" s="265" t="s">
        <v>8</v>
      </c>
      <c r="C5" s="266"/>
      <c r="D5" s="266"/>
      <c r="E5" s="266"/>
      <c r="F5" s="266"/>
      <c r="G5" s="276" t="str">
        <f>"CHAPTER "&amp;B11</f>
        <v>CHAPTER C9.1</v>
      </c>
      <c r="H5" s="202"/>
    </row>
    <row r="6" spans="2:8" ht="6" customHeight="1" x14ac:dyDescent="0.2">
      <c r="B6" s="270" t="str">
        <f>ContractDescription</f>
        <v>PROVISION OF ROUTINE AND SAFETY MAINTENANCE ON VARIOUS ROADS WITHIN THE NEW HANOVER ZONE - UMSHWATHI AREA OFFICE</v>
      </c>
      <c r="C6" s="275"/>
      <c r="D6" s="275"/>
      <c r="E6" s="275"/>
      <c r="F6" s="275"/>
      <c r="G6" s="277"/>
      <c r="H6" s="106"/>
    </row>
    <row r="7" spans="2:8" x14ac:dyDescent="0.2">
      <c r="B7" s="270"/>
      <c r="C7" s="275"/>
      <c r="D7" s="275"/>
      <c r="E7" s="275"/>
      <c r="F7" s="275"/>
      <c r="G7" s="277"/>
      <c r="H7" s="106"/>
    </row>
    <row r="8" spans="2:8" ht="6" customHeight="1" x14ac:dyDescent="0.2">
      <c r="B8" s="272"/>
      <c r="C8" s="273"/>
      <c r="D8" s="273"/>
      <c r="E8" s="273"/>
      <c r="F8" s="273"/>
      <c r="G8" s="278"/>
      <c r="H8" s="106"/>
    </row>
    <row r="9" spans="2:8" s="8" customFormat="1" ht="24" customHeight="1" x14ac:dyDescent="0.2">
      <c r="B9" s="9" t="s">
        <v>0</v>
      </c>
      <c r="C9" s="10" t="s">
        <v>1</v>
      </c>
      <c r="D9" s="10" t="s">
        <v>2</v>
      </c>
      <c r="E9" s="10" t="s">
        <v>3</v>
      </c>
      <c r="F9" s="10" t="s">
        <v>4</v>
      </c>
      <c r="G9" s="10" t="s">
        <v>5</v>
      </c>
      <c r="H9" s="203"/>
    </row>
    <row r="10" spans="2:8" x14ac:dyDescent="0.2">
      <c r="B10" s="127"/>
      <c r="C10" s="124"/>
      <c r="D10" s="71"/>
      <c r="E10" s="71"/>
      <c r="F10" s="72"/>
      <c r="G10" s="16"/>
      <c r="H10" s="17"/>
    </row>
    <row r="11" spans="2:8" x14ac:dyDescent="0.2">
      <c r="B11" s="51" t="s">
        <v>412</v>
      </c>
      <c r="C11" s="19" t="s">
        <v>413</v>
      </c>
      <c r="D11" s="65"/>
      <c r="E11" s="65"/>
      <c r="F11" s="70"/>
      <c r="G11" s="22"/>
      <c r="H11" s="38"/>
    </row>
    <row r="12" spans="2:8" x14ac:dyDescent="0.2">
      <c r="B12" s="98"/>
      <c r="C12" s="124"/>
      <c r="D12" s="65"/>
      <c r="E12" s="65"/>
      <c r="F12" s="70"/>
      <c r="G12" s="22"/>
      <c r="H12" s="38"/>
    </row>
    <row r="13" spans="2:8" x14ac:dyDescent="0.2">
      <c r="B13" s="51" t="s">
        <v>414</v>
      </c>
      <c r="C13" s="19" t="s">
        <v>415</v>
      </c>
      <c r="D13" s="65"/>
      <c r="E13" s="65"/>
      <c r="F13" s="70"/>
      <c r="G13" s="22"/>
      <c r="H13" s="38"/>
    </row>
    <row r="14" spans="2:8" x14ac:dyDescent="0.2">
      <c r="B14" s="98"/>
      <c r="C14" s="124"/>
      <c r="D14" s="65"/>
      <c r="E14" s="65"/>
      <c r="F14" s="70"/>
      <c r="G14" s="22"/>
      <c r="H14" s="38"/>
    </row>
    <row r="15" spans="2:8" x14ac:dyDescent="0.2">
      <c r="B15" s="98" t="s">
        <v>416</v>
      </c>
      <c r="C15" s="124" t="s">
        <v>417</v>
      </c>
      <c r="D15" s="65"/>
      <c r="E15" s="21"/>
      <c r="F15" s="15"/>
      <c r="G15" s="22"/>
      <c r="H15" s="38"/>
    </row>
    <row r="16" spans="2:8" x14ac:dyDescent="0.2">
      <c r="B16" s="98"/>
      <c r="C16" s="124"/>
      <c r="D16" s="65"/>
      <c r="E16" s="21"/>
      <c r="F16" s="15"/>
      <c r="G16" s="22"/>
      <c r="H16" s="38"/>
    </row>
    <row r="17" spans="2:8" ht="25.5" x14ac:dyDescent="0.2">
      <c r="B17" s="98" t="s">
        <v>418</v>
      </c>
      <c r="C17" s="124" t="s">
        <v>495</v>
      </c>
      <c r="D17" s="65" t="s">
        <v>145</v>
      </c>
      <c r="E17" s="258">
        <f>0.55*([2]C8.8!E43+[2]C8.8!E45+[2]C8.8!E47+[2]C8.8!E49)/0.04*0.5</f>
        <v>8937.5000000000018</v>
      </c>
      <c r="F17" s="15"/>
      <c r="G17" s="22"/>
      <c r="H17" s="38"/>
    </row>
    <row r="18" spans="2:8" x14ac:dyDescent="0.2">
      <c r="B18" s="98"/>
      <c r="C18" s="124"/>
      <c r="D18" s="65"/>
      <c r="E18" s="65"/>
      <c r="F18" s="15"/>
      <c r="G18" s="22"/>
      <c r="H18" s="38"/>
    </row>
    <row r="19" spans="2:8" ht="25.5" x14ac:dyDescent="0.2">
      <c r="B19" s="98" t="s">
        <v>419</v>
      </c>
      <c r="C19" s="124" t="s">
        <v>420</v>
      </c>
      <c r="D19" s="65" t="s">
        <v>145</v>
      </c>
      <c r="E19" s="258">
        <f>+E17</f>
        <v>8937.5000000000018</v>
      </c>
      <c r="F19" s="15"/>
      <c r="G19" s="22"/>
      <c r="H19" s="38"/>
    </row>
    <row r="20" spans="2:8" x14ac:dyDescent="0.2">
      <c r="B20" s="98"/>
      <c r="C20" s="124"/>
      <c r="D20" s="65"/>
      <c r="E20" s="65"/>
      <c r="F20" s="37"/>
      <c r="G20" s="22"/>
      <c r="H20" s="38"/>
    </row>
    <row r="21" spans="2:8" s="26" customFormat="1" ht="21" customHeight="1" x14ac:dyDescent="0.2">
      <c r="B21" s="27" t="s">
        <v>412</v>
      </c>
      <c r="C21" s="304" t="s">
        <v>228</v>
      </c>
      <c r="D21" s="29"/>
      <c r="E21" s="204"/>
      <c r="F21" s="29"/>
      <c r="G21" s="196"/>
      <c r="H21" s="32"/>
    </row>
  </sheetData>
  <mergeCells count="4">
    <mergeCell ref="E2:G2"/>
    <mergeCell ref="B5:F5"/>
    <mergeCell ref="G5:G8"/>
    <mergeCell ref="B6:F8"/>
  </mergeCells>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4" id="{FFC4123B-8C08-4ED0-A1ED-B5EF46A96F75}">
            <xm:f>AND(Information!$C$8=FALSE,$D19&lt;&gt;"P C Sum",$D19&lt;&gt;"PC Sum",$D19&lt;&gt;"P Sum",$D19&lt;&gt;"Prov Sum")</xm:f>
            <x14:dxf>
              <font>
                <strike val="0"/>
                <color theme="0"/>
              </font>
              <numFmt numFmtId="4" formatCode="#,##0.00"/>
            </x14:dxf>
          </x14:cfRule>
          <xm:sqref>F19:G19</xm:sqref>
        </x14:conditionalFormatting>
        <x14:conditionalFormatting xmlns:xm="http://schemas.microsoft.com/office/excel/2006/main">
          <x14:cfRule type="expression" priority="3" id="{501B6114-7F21-4488-B1B8-9234F4189C64}">
            <xm:f>AND(Information!$C$8=FALSE,$D20&lt;&gt;"P C Sum",$D20&lt;&gt;"PC Sum",$D20&lt;&gt;"P Sum",$D20&lt;&gt;"Prov Sum")</xm:f>
            <x14:dxf>
              <font>
                <strike val="0"/>
                <color theme="0"/>
              </font>
              <numFmt numFmtId="4" formatCode="#,##0.00"/>
            </x14:dxf>
          </x14:cfRule>
          <xm:sqref>G20</xm:sqref>
        </x14:conditionalFormatting>
        <x14:conditionalFormatting xmlns:xm="http://schemas.microsoft.com/office/excel/2006/main">
          <x14:cfRule type="expression" priority="2" id="{97132580-9CBB-4437-A339-5D271941AC19}">
            <xm:f>AND(Information!$C$8=FALSE,$D21&lt;&gt;"P C Sum",$D21&lt;&gt;"PC Sum",$D21&lt;&gt;"P Sum",$D21&lt;&gt;"Prov Sum")</xm:f>
            <x14:dxf>
              <font>
                <strike val="0"/>
                <color theme="0"/>
              </font>
              <numFmt numFmtId="4" formatCode="#,##0.00"/>
            </x14:dxf>
          </x14:cfRule>
          <xm:sqref>G21</xm:sqref>
        </x14:conditionalFormatting>
        <x14:conditionalFormatting xmlns:xm="http://schemas.microsoft.com/office/excel/2006/main">
          <x14:cfRule type="expression" priority="1" id="{03AAAD37-4469-4936-991B-AB65C1AE0B1C}">
            <xm:f>AND(Information!$C$8=FALSE,$D15&lt;&gt;"P C Sum",$D15&lt;&gt;"PC Sum",$D15&lt;&gt;"P Sum",$D15&lt;&gt;"Prov Sum")</xm:f>
            <x14:dxf>
              <font>
                <strike val="0"/>
                <color theme="0"/>
              </font>
              <numFmt numFmtId="4" formatCode="#,##0.00"/>
            </x14:dxf>
          </x14:cfRule>
          <xm:sqref>F15:G18</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tabColor rgb="FF00B050"/>
  </sheetPr>
  <dimension ref="B1:H54"/>
  <sheetViews>
    <sheetView view="pageBreakPreview" zoomScale="70" zoomScaleNormal="125" zoomScaleSheetLayoutView="70" zoomScalePageLayoutView="125" workbookViewId="0">
      <pane xSplit="4" ySplit="2" topLeftCell="E3" activePane="bottomRight" state="frozen"/>
      <selection activeCell="G5" sqref="G5:G8"/>
      <selection pane="topRight" activeCell="G5" sqref="G5:G8"/>
      <selection pane="bottomLeft" activeCell="G5" sqref="G5:G8"/>
      <selection pane="bottomRight" activeCell="C54" sqref="C54"/>
    </sheetView>
  </sheetViews>
  <sheetFormatPr defaultColWidth="8.85546875" defaultRowHeight="12.75" x14ac:dyDescent="0.2"/>
  <cols>
    <col min="1" max="1" width="0.85546875" style="1" customWidth="1"/>
    <col min="2" max="2" width="11.5703125" style="33" customWidth="1"/>
    <col min="3" max="3" width="45.5703125" style="3" customWidth="1"/>
    <col min="4" max="4" width="13.5703125" style="4" customWidth="1"/>
    <col min="5" max="5" width="15.5703125" style="4" customWidth="1"/>
    <col min="6" max="6" width="15.5703125" style="1" customWidth="1"/>
    <col min="7" max="7" width="15.5703125" style="5" customWidth="1"/>
    <col min="8" max="8" width="0.85546875" style="5" customWidth="1"/>
    <col min="9" max="16384" width="8.85546875" style="1"/>
  </cols>
  <sheetData>
    <row r="1" spans="2:8" x14ac:dyDescent="0.2">
      <c r="G1" s="128"/>
    </row>
    <row r="2" spans="2:8" x14ac:dyDescent="0.2">
      <c r="B2" s="2" t="str">
        <f>Client1</f>
        <v>Province of KwaZulu-Natal</v>
      </c>
      <c r="E2" s="279" t="str">
        <f>"Contract No. "&amp;ContractNo</f>
        <v>Contract No. ZNB01222/00000/00/PMC/INF/21/T</v>
      </c>
      <c r="F2" s="279"/>
      <c r="G2" s="279"/>
    </row>
    <row r="3" spans="2:8" x14ac:dyDescent="0.2">
      <c r="B3" s="86" t="str">
        <f>Client2</f>
        <v>Department of Transport</v>
      </c>
    </row>
    <row r="4" spans="2:8" x14ac:dyDescent="0.2">
      <c r="B4" s="3"/>
    </row>
    <row r="5" spans="2:8" x14ac:dyDescent="0.2">
      <c r="B5" s="265" t="s">
        <v>8</v>
      </c>
      <c r="C5" s="266"/>
      <c r="D5" s="266"/>
      <c r="E5" s="266"/>
      <c r="F5" s="266"/>
      <c r="G5" s="284" t="str">
        <f>"CHAPTER "&amp;B11</f>
        <v>CHAPTER C11.5</v>
      </c>
      <c r="H5" s="102"/>
    </row>
    <row r="6" spans="2:8" ht="6" customHeight="1" x14ac:dyDescent="0.2">
      <c r="B6" s="270" t="str">
        <f>ContractDescription</f>
        <v>PROVISION OF ROUTINE AND SAFETY MAINTENANCE ON VARIOUS ROADS WITHIN THE NEW HANOVER ZONE - UMSHWATHI AREA OFFICE</v>
      </c>
      <c r="C6" s="271"/>
      <c r="D6" s="271"/>
      <c r="E6" s="271"/>
      <c r="F6" s="271"/>
      <c r="G6" s="285"/>
      <c r="H6" s="106"/>
    </row>
    <row r="7" spans="2:8" x14ac:dyDescent="0.2">
      <c r="B7" s="270"/>
      <c r="C7" s="271"/>
      <c r="D7" s="271"/>
      <c r="E7" s="271"/>
      <c r="F7" s="271"/>
      <c r="G7" s="285"/>
      <c r="H7" s="106"/>
    </row>
    <row r="8" spans="2:8" s="8" customFormat="1" ht="6" customHeight="1" x14ac:dyDescent="0.2">
      <c r="B8" s="272"/>
      <c r="C8" s="273"/>
      <c r="D8" s="273"/>
      <c r="E8" s="273"/>
      <c r="F8" s="273"/>
      <c r="G8" s="286"/>
      <c r="H8" s="104"/>
    </row>
    <row r="9" spans="2:8" s="8" customFormat="1" ht="24" customHeight="1" x14ac:dyDescent="0.2">
      <c r="B9" s="9" t="s">
        <v>0</v>
      </c>
      <c r="C9" s="10" t="s">
        <v>1</v>
      </c>
      <c r="D9" s="10" t="s">
        <v>2</v>
      </c>
      <c r="E9" s="10" t="s">
        <v>3</v>
      </c>
      <c r="F9" s="10" t="s">
        <v>4</v>
      </c>
      <c r="G9" s="10" t="s">
        <v>5</v>
      </c>
      <c r="H9" s="104"/>
    </row>
    <row r="10" spans="2:8" x14ac:dyDescent="0.2">
      <c r="B10" s="12"/>
      <c r="C10" s="13"/>
      <c r="D10" s="14"/>
      <c r="E10" s="14"/>
      <c r="F10" s="15"/>
      <c r="G10" s="22"/>
      <c r="H10" s="17"/>
    </row>
    <row r="11" spans="2:8" x14ac:dyDescent="0.2">
      <c r="B11" s="51" t="s">
        <v>234</v>
      </c>
      <c r="C11" s="19" t="s">
        <v>235</v>
      </c>
      <c r="D11" s="14"/>
      <c r="E11" s="14"/>
      <c r="F11" s="15"/>
      <c r="G11" s="22"/>
      <c r="H11" s="17"/>
    </row>
    <row r="12" spans="2:8" x14ac:dyDescent="0.2">
      <c r="B12" s="42"/>
      <c r="C12" s="13"/>
      <c r="D12" s="14"/>
      <c r="E12" s="14"/>
      <c r="F12" s="15"/>
      <c r="G12" s="22"/>
      <c r="H12" s="17"/>
    </row>
    <row r="13" spans="2:8" ht="38.25" x14ac:dyDescent="0.2">
      <c r="B13" s="42" t="s">
        <v>211</v>
      </c>
      <c r="C13" s="13" t="s">
        <v>210</v>
      </c>
      <c r="D13" s="14"/>
      <c r="E13" s="14"/>
      <c r="F13" s="15"/>
      <c r="G13" s="22"/>
      <c r="H13" s="17"/>
    </row>
    <row r="14" spans="2:8" x14ac:dyDescent="0.2">
      <c r="B14" s="42"/>
      <c r="C14" s="13"/>
      <c r="D14" s="14"/>
      <c r="E14" s="14"/>
      <c r="F14" s="15"/>
      <c r="G14" s="22"/>
      <c r="H14" s="17"/>
    </row>
    <row r="15" spans="2:8" ht="38.25" x14ac:dyDescent="0.2">
      <c r="B15" s="42" t="s">
        <v>209</v>
      </c>
      <c r="C15" s="13" t="s">
        <v>306</v>
      </c>
      <c r="D15" s="14" t="s">
        <v>22</v>
      </c>
      <c r="E15" s="14">
        <v>5</v>
      </c>
      <c r="F15" s="15"/>
      <c r="G15" s="22"/>
      <c r="H15" s="17"/>
    </row>
    <row r="16" spans="2:8" x14ac:dyDescent="0.2">
      <c r="B16" s="45"/>
      <c r="C16" s="13"/>
      <c r="D16" s="14"/>
      <c r="E16" s="14"/>
      <c r="F16" s="15"/>
      <c r="G16" s="22"/>
      <c r="H16" s="17"/>
    </row>
    <row r="17" spans="2:8" ht="25.5" x14ac:dyDescent="0.2">
      <c r="B17" s="42" t="s">
        <v>208</v>
      </c>
      <c r="C17" s="13" t="s">
        <v>307</v>
      </c>
      <c r="D17" s="20" t="s">
        <v>22</v>
      </c>
      <c r="E17" s="213">
        <v>0.2</v>
      </c>
      <c r="F17" s="15"/>
      <c r="G17" s="22"/>
      <c r="H17" s="44"/>
    </row>
    <row r="18" spans="2:8" x14ac:dyDescent="0.2">
      <c r="B18" s="45"/>
      <c r="C18" s="13"/>
      <c r="D18" s="14"/>
      <c r="E18" s="23"/>
      <c r="F18" s="15"/>
      <c r="G18" s="22"/>
      <c r="H18" s="17"/>
    </row>
    <row r="19" spans="2:8" x14ac:dyDescent="0.2">
      <c r="B19" s="45"/>
      <c r="C19" s="13"/>
      <c r="D19" s="14"/>
      <c r="E19" s="23"/>
      <c r="F19" s="15"/>
      <c r="G19" s="22"/>
      <c r="H19" s="48"/>
    </row>
    <row r="20" spans="2:8" x14ac:dyDescent="0.2">
      <c r="B20" s="42" t="s">
        <v>207</v>
      </c>
      <c r="C20" s="25" t="s">
        <v>308</v>
      </c>
      <c r="D20" s="20" t="s">
        <v>33</v>
      </c>
      <c r="E20" s="23">
        <v>50</v>
      </c>
      <c r="F20" s="15"/>
      <c r="G20" s="22"/>
      <c r="H20" s="17"/>
    </row>
    <row r="21" spans="2:8" x14ac:dyDescent="0.2">
      <c r="B21" s="42"/>
      <c r="C21" s="25"/>
      <c r="D21" s="20"/>
      <c r="E21" s="23"/>
      <c r="F21" s="15"/>
      <c r="G21" s="22"/>
      <c r="H21" s="17"/>
    </row>
    <row r="22" spans="2:8" ht="25.5" x14ac:dyDescent="0.2">
      <c r="B22" s="42" t="s">
        <v>206</v>
      </c>
      <c r="C22" s="25" t="s">
        <v>309</v>
      </c>
      <c r="D22" s="20" t="s">
        <v>33</v>
      </c>
      <c r="E22" s="23">
        <v>200</v>
      </c>
      <c r="F22" s="15"/>
      <c r="G22" s="22"/>
      <c r="H22" s="17"/>
    </row>
    <row r="23" spans="2:8" x14ac:dyDescent="0.2">
      <c r="B23" s="45"/>
      <c r="C23" s="13"/>
      <c r="D23" s="14"/>
      <c r="E23" s="23"/>
      <c r="F23" s="15"/>
      <c r="G23" s="22"/>
      <c r="H23" s="17"/>
    </row>
    <row r="24" spans="2:8" x14ac:dyDescent="0.2">
      <c r="B24" s="42" t="s">
        <v>205</v>
      </c>
      <c r="C24" s="13" t="s">
        <v>204</v>
      </c>
      <c r="D24" s="20"/>
      <c r="E24" s="23"/>
      <c r="F24" s="15"/>
      <c r="G24" s="22"/>
      <c r="H24" s="44"/>
    </row>
    <row r="25" spans="2:8" x14ac:dyDescent="0.2">
      <c r="B25" s="45"/>
      <c r="C25" s="13"/>
      <c r="D25" s="14"/>
      <c r="E25" s="23"/>
      <c r="F25" s="15"/>
      <c r="G25" s="22"/>
      <c r="H25" s="17"/>
    </row>
    <row r="26" spans="2:8" x14ac:dyDescent="0.2">
      <c r="B26" s="42" t="s">
        <v>34</v>
      </c>
      <c r="C26" s="13" t="s">
        <v>312</v>
      </c>
      <c r="D26" s="20"/>
      <c r="E26" s="23"/>
      <c r="F26" s="15"/>
      <c r="G26" s="22"/>
      <c r="H26" s="17"/>
    </row>
    <row r="27" spans="2:8" x14ac:dyDescent="0.2">
      <c r="B27" s="45"/>
      <c r="C27" s="13"/>
      <c r="D27" s="14"/>
      <c r="E27" s="23"/>
      <c r="F27" s="15"/>
      <c r="G27" s="22"/>
      <c r="H27" s="17"/>
    </row>
    <row r="28" spans="2:8" ht="25.5" x14ac:dyDescent="0.2">
      <c r="B28" s="42" t="s">
        <v>115</v>
      </c>
      <c r="C28" s="13" t="s">
        <v>310</v>
      </c>
      <c r="D28" s="20" t="s">
        <v>33</v>
      </c>
      <c r="E28" s="23">
        <v>6</v>
      </c>
      <c r="F28" s="15"/>
      <c r="G28" s="22"/>
      <c r="H28" s="17"/>
    </row>
    <row r="29" spans="2:8" x14ac:dyDescent="0.2">
      <c r="B29" s="45"/>
      <c r="C29" s="13"/>
      <c r="D29" s="14"/>
      <c r="E29" s="23"/>
      <c r="F29" s="15"/>
      <c r="G29" s="22"/>
      <c r="H29" s="17"/>
    </row>
    <row r="30" spans="2:8" x14ac:dyDescent="0.2">
      <c r="B30" s="42" t="s">
        <v>40</v>
      </c>
      <c r="C30" s="13" t="s">
        <v>203</v>
      </c>
      <c r="D30" s="20"/>
      <c r="E30" s="14"/>
      <c r="F30" s="15"/>
      <c r="G30" s="22"/>
      <c r="H30" s="17"/>
    </row>
    <row r="31" spans="2:8" x14ac:dyDescent="0.2">
      <c r="B31" s="45"/>
      <c r="C31" s="13"/>
      <c r="D31" s="14"/>
      <c r="E31" s="14"/>
      <c r="F31" s="15"/>
      <c r="G31" s="22"/>
      <c r="H31" s="17"/>
    </row>
    <row r="32" spans="2:8" ht="25.5" x14ac:dyDescent="0.2">
      <c r="B32" s="42" t="s">
        <v>115</v>
      </c>
      <c r="C32" s="13" t="s">
        <v>311</v>
      </c>
      <c r="D32" s="20" t="s">
        <v>33</v>
      </c>
      <c r="E32" s="47">
        <v>4</v>
      </c>
      <c r="F32" s="15"/>
      <c r="G32" s="22"/>
      <c r="H32" s="48"/>
    </row>
    <row r="33" spans="2:7" x14ac:dyDescent="0.2">
      <c r="B33" s="75"/>
      <c r="C33" s="13"/>
      <c r="D33" s="20"/>
      <c r="E33" s="21"/>
      <c r="F33" s="15"/>
      <c r="G33" s="22"/>
    </row>
    <row r="34" spans="2:7" x14ac:dyDescent="0.2">
      <c r="B34" s="42" t="s">
        <v>202</v>
      </c>
      <c r="C34" s="13" t="s">
        <v>201</v>
      </c>
      <c r="D34" s="20"/>
      <c r="E34" s="21"/>
      <c r="F34" s="15"/>
      <c r="G34" s="22"/>
    </row>
    <row r="35" spans="2:7" x14ac:dyDescent="0.2">
      <c r="B35" s="45"/>
      <c r="C35" s="13"/>
      <c r="D35" s="14"/>
      <c r="E35" s="21"/>
      <c r="F35" s="15"/>
      <c r="G35" s="22"/>
    </row>
    <row r="36" spans="2:7" x14ac:dyDescent="0.2">
      <c r="B36" s="42" t="s">
        <v>200</v>
      </c>
      <c r="C36" s="13" t="s">
        <v>199</v>
      </c>
      <c r="D36" s="20"/>
      <c r="E36" s="21"/>
      <c r="F36" s="15"/>
      <c r="G36" s="22"/>
    </row>
    <row r="37" spans="2:7" x14ac:dyDescent="0.2">
      <c r="B37" s="45"/>
      <c r="C37" s="13"/>
      <c r="D37" s="14"/>
      <c r="E37" s="21"/>
      <c r="F37" s="15"/>
      <c r="G37" s="22"/>
    </row>
    <row r="38" spans="2:7" x14ac:dyDescent="0.2">
      <c r="B38" s="42" t="s">
        <v>34</v>
      </c>
      <c r="C38" s="25" t="s">
        <v>198</v>
      </c>
      <c r="D38" s="20" t="s">
        <v>22</v>
      </c>
      <c r="E38" s="21">
        <v>1</v>
      </c>
      <c r="F38" s="15"/>
      <c r="G38" s="22"/>
    </row>
    <row r="39" spans="2:7" x14ac:dyDescent="0.2">
      <c r="B39" s="75"/>
      <c r="C39" s="13"/>
      <c r="D39" s="20"/>
      <c r="E39" s="21"/>
      <c r="F39" s="15"/>
      <c r="G39" s="22"/>
    </row>
    <row r="40" spans="2:7" x14ac:dyDescent="0.2">
      <c r="B40" s="42" t="s">
        <v>197</v>
      </c>
      <c r="C40" s="25" t="s">
        <v>313</v>
      </c>
      <c r="D40" s="20" t="s">
        <v>22</v>
      </c>
      <c r="E40" s="21">
        <v>2</v>
      </c>
      <c r="F40" s="15"/>
      <c r="G40" s="22"/>
    </row>
    <row r="41" spans="2:7" x14ac:dyDescent="0.2">
      <c r="B41" s="75"/>
      <c r="C41" s="13"/>
      <c r="D41" s="20"/>
      <c r="E41" s="21"/>
      <c r="F41" s="15"/>
      <c r="G41" s="22"/>
    </row>
    <row r="42" spans="2:7" x14ac:dyDescent="0.2">
      <c r="B42" s="75"/>
      <c r="C42" s="13"/>
      <c r="D42" s="20"/>
      <c r="E42" s="21"/>
      <c r="F42" s="15"/>
      <c r="G42" s="22"/>
    </row>
    <row r="43" spans="2:7" x14ac:dyDescent="0.2">
      <c r="B43" s="75"/>
      <c r="C43" s="13"/>
      <c r="D43" s="20"/>
      <c r="E43" s="21"/>
      <c r="F43" s="15"/>
      <c r="G43" s="22"/>
    </row>
    <row r="44" spans="2:7" x14ac:dyDescent="0.2">
      <c r="B44" s="75"/>
      <c r="C44" s="13"/>
      <c r="D44" s="20"/>
      <c r="E44" s="21"/>
      <c r="F44" s="15"/>
      <c r="G44" s="22"/>
    </row>
    <row r="45" spans="2:7" x14ac:dyDescent="0.2">
      <c r="B45" s="75"/>
      <c r="C45" s="13"/>
      <c r="D45" s="20"/>
      <c r="E45" s="21"/>
      <c r="F45" s="15"/>
      <c r="G45" s="22"/>
    </row>
    <row r="46" spans="2:7" x14ac:dyDescent="0.2">
      <c r="B46" s="75"/>
      <c r="C46" s="13"/>
      <c r="D46" s="20"/>
      <c r="E46" s="21"/>
      <c r="F46" s="15"/>
      <c r="G46" s="22"/>
    </row>
    <row r="47" spans="2:7" x14ac:dyDescent="0.2">
      <c r="B47" s="75"/>
      <c r="C47" s="13"/>
      <c r="D47" s="20"/>
      <c r="E47" s="21"/>
      <c r="F47" s="15"/>
      <c r="G47" s="22"/>
    </row>
    <row r="48" spans="2:7" x14ac:dyDescent="0.2">
      <c r="B48" s="75"/>
      <c r="C48" s="13"/>
      <c r="D48" s="20"/>
      <c r="E48" s="21"/>
      <c r="F48" s="15"/>
      <c r="G48" s="22"/>
    </row>
    <row r="49" spans="2:8" x14ac:dyDescent="0.2">
      <c r="B49" s="75"/>
      <c r="C49" s="13"/>
      <c r="D49" s="20"/>
      <c r="E49" s="21"/>
      <c r="F49" s="15"/>
      <c r="G49" s="22"/>
    </row>
    <row r="50" spans="2:8" x14ac:dyDescent="0.2">
      <c r="B50" s="75"/>
      <c r="C50" s="13"/>
      <c r="D50" s="20"/>
      <c r="E50" s="21"/>
      <c r="F50" s="15"/>
      <c r="G50" s="22"/>
    </row>
    <row r="51" spans="2:8" x14ac:dyDescent="0.2">
      <c r="B51" s="75"/>
      <c r="C51" s="13"/>
      <c r="D51" s="20"/>
      <c r="E51" s="21"/>
      <c r="F51" s="15"/>
      <c r="G51" s="22"/>
    </row>
    <row r="52" spans="2:8" x14ac:dyDescent="0.2">
      <c r="B52" s="75"/>
      <c r="C52" s="13"/>
      <c r="D52" s="20"/>
      <c r="E52" s="21"/>
      <c r="F52" s="15"/>
      <c r="G52" s="22"/>
    </row>
    <row r="53" spans="2:8" x14ac:dyDescent="0.2">
      <c r="B53" s="45"/>
      <c r="C53" s="13"/>
      <c r="D53" s="14"/>
      <c r="E53" s="23"/>
      <c r="F53" s="15"/>
      <c r="G53" s="22"/>
    </row>
    <row r="54" spans="2:8" s="26" customFormat="1" ht="18" customHeight="1" x14ac:dyDescent="0.2">
      <c r="B54" s="96" t="str">
        <f>$B$11</f>
        <v>C11.5</v>
      </c>
      <c r="C54" s="304" t="s">
        <v>228</v>
      </c>
      <c r="D54" s="29"/>
      <c r="E54" s="103"/>
      <c r="F54" s="29"/>
      <c r="G54" s="196"/>
      <c r="H54" s="32"/>
    </row>
  </sheetData>
  <mergeCells count="4">
    <mergeCell ref="E2:G2"/>
    <mergeCell ref="B5:F5"/>
    <mergeCell ref="G5:G8"/>
    <mergeCell ref="B6:F8"/>
  </mergeCells>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3" id="{43C6521B-7942-4C20-84D4-2D976B53B663}">
            <xm:f>AND(Information!$C$8=FALSE,$D52&lt;&gt;"P C Sum",$D52&lt;&gt;"PC Sum",$D52&lt;&gt;"P Sum",$D52&lt;&gt;"Prov Sum")</xm:f>
            <x14:dxf>
              <font>
                <strike val="0"/>
                <color theme="0"/>
              </font>
              <numFmt numFmtId="4" formatCode="#,##0.00"/>
            </x14:dxf>
          </x14:cfRule>
          <xm:sqref>F52:G53</xm:sqref>
        </x14:conditionalFormatting>
        <x14:conditionalFormatting xmlns:xm="http://schemas.microsoft.com/office/excel/2006/main">
          <x14:cfRule type="expression" priority="2" id="{EE2F0DBA-DFCB-49AB-AE29-0681A87859A6}">
            <xm:f>AND(Information!$C$8=FALSE,$D54&lt;&gt;"P C Sum",$D54&lt;&gt;"PC Sum",$D54&lt;&gt;"P Sum",$D54&lt;&gt;"Prov Sum")</xm:f>
            <x14:dxf>
              <font>
                <strike val="0"/>
                <color theme="0"/>
              </font>
              <numFmt numFmtId="4" formatCode="#,##0.00"/>
            </x14:dxf>
          </x14:cfRule>
          <xm:sqref>G54</xm:sqref>
        </x14:conditionalFormatting>
        <x14:conditionalFormatting xmlns:xm="http://schemas.microsoft.com/office/excel/2006/main">
          <x14:cfRule type="expression" priority="1" id="{4165AA8B-D03C-4ABC-83F8-B596B0ACF75C}">
            <xm:f>AND(Information!$C$8=FALSE,$D10&lt;&gt;"P C Sum",$D10&lt;&gt;"PC Sum",$D10&lt;&gt;"P Sum",$D10&lt;&gt;"Prov Sum")</xm:f>
            <x14:dxf>
              <font>
                <strike val="0"/>
                <color theme="0"/>
              </font>
              <numFmt numFmtId="4" formatCode="#,##0.00"/>
            </x14:dxf>
          </x14:cfRule>
          <xm:sqref>F10:G51</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H73"/>
  <sheetViews>
    <sheetView view="pageBreakPreview" topLeftCell="A26" zoomScaleNormal="70" zoomScaleSheetLayoutView="100" zoomScalePageLayoutView="125" workbookViewId="0">
      <selection activeCell="C73" sqref="C73"/>
    </sheetView>
  </sheetViews>
  <sheetFormatPr defaultColWidth="8.85546875" defaultRowHeight="12.75" x14ac:dyDescent="0.2"/>
  <cols>
    <col min="1" max="1" width="0.85546875" style="61" customWidth="1"/>
    <col min="2" max="2" width="11.5703125" style="64" customWidth="1"/>
    <col min="3" max="3" width="45.5703125" style="63" customWidth="1"/>
    <col min="4" max="4" width="13.5703125" style="105" customWidth="1"/>
    <col min="5" max="5" width="15.5703125" style="105" customWidth="1"/>
    <col min="6" max="6" width="15.5703125" style="61" customWidth="1"/>
    <col min="7" max="7" width="15.5703125" style="62" customWidth="1"/>
    <col min="8" max="8" width="0.85546875" style="62" customWidth="1"/>
    <col min="9" max="16384" width="8.85546875" style="61"/>
  </cols>
  <sheetData>
    <row r="1" spans="2:8" x14ac:dyDescent="0.2">
      <c r="G1" s="245"/>
    </row>
    <row r="2" spans="2:8" x14ac:dyDescent="0.2">
      <c r="B2" s="2" t="str">
        <f>Client1</f>
        <v>Province of KwaZulu-Natal</v>
      </c>
      <c r="E2" s="279" t="str">
        <f>"Contract No. "&amp;ContractNo</f>
        <v>Contract No. ZNB01222/00000/00/PMC/INF/21/T</v>
      </c>
      <c r="F2" s="279"/>
      <c r="G2" s="279"/>
    </row>
    <row r="3" spans="2:8" x14ac:dyDescent="0.2">
      <c r="B3" s="86" t="str">
        <f>Client2</f>
        <v>Department of Transport</v>
      </c>
    </row>
    <row r="4" spans="2:8" x14ac:dyDescent="0.2">
      <c r="B4" s="63"/>
    </row>
    <row r="5" spans="2:8" x14ac:dyDescent="0.2">
      <c r="B5" s="265" t="s">
        <v>212</v>
      </c>
      <c r="C5" s="266"/>
      <c r="D5" s="266"/>
      <c r="E5" s="266"/>
      <c r="F5" s="266"/>
      <c r="G5" s="284" t="str">
        <f>"CHAPTER "&amp;B11</f>
        <v>CHAPTER C11.9</v>
      </c>
      <c r="H5" s="239"/>
    </row>
    <row r="6" spans="2:8" ht="6" customHeight="1" x14ac:dyDescent="0.2">
      <c r="B6" s="270" t="str">
        <f>ContractDescription</f>
        <v>PROVISION OF ROUTINE AND SAFETY MAINTENANCE ON VARIOUS ROADS WITHIN THE NEW HANOVER ZONE - UMSHWATHI AREA OFFICE</v>
      </c>
      <c r="C6" s="275"/>
      <c r="D6" s="275"/>
      <c r="E6" s="275"/>
      <c r="F6" s="275"/>
      <c r="G6" s="285"/>
      <c r="H6" s="106"/>
    </row>
    <row r="7" spans="2:8" x14ac:dyDescent="0.2">
      <c r="B7" s="270"/>
      <c r="C7" s="275"/>
      <c r="D7" s="275"/>
      <c r="E7" s="275"/>
      <c r="F7" s="275"/>
      <c r="G7" s="285"/>
      <c r="H7" s="106"/>
    </row>
    <row r="8" spans="2:8" s="8" customFormat="1" ht="6" customHeight="1" x14ac:dyDescent="0.2">
      <c r="B8" s="272"/>
      <c r="C8" s="273"/>
      <c r="D8" s="273"/>
      <c r="E8" s="273"/>
      <c r="F8" s="273"/>
      <c r="G8" s="286"/>
      <c r="H8" s="241"/>
    </row>
    <row r="9" spans="2:8" s="8" customFormat="1" ht="24" customHeight="1" x14ac:dyDescent="0.2">
      <c r="B9" s="9" t="s">
        <v>0</v>
      </c>
      <c r="C9" s="10" t="s">
        <v>1</v>
      </c>
      <c r="D9" s="10" t="s">
        <v>2</v>
      </c>
      <c r="E9" s="10" t="s">
        <v>3</v>
      </c>
      <c r="F9" s="10" t="s">
        <v>4</v>
      </c>
      <c r="G9" s="10" t="s">
        <v>5</v>
      </c>
      <c r="H9" s="241"/>
    </row>
    <row r="10" spans="2:8" x14ac:dyDescent="0.2">
      <c r="B10" s="127"/>
      <c r="C10" s="124"/>
      <c r="D10" s="71"/>
      <c r="E10" s="71"/>
      <c r="F10" s="72"/>
      <c r="G10" s="22"/>
      <c r="H10" s="17"/>
    </row>
    <row r="11" spans="2:8" ht="25.5" x14ac:dyDescent="0.2">
      <c r="B11" s="51" t="s">
        <v>218</v>
      </c>
      <c r="C11" s="19" t="s">
        <v>217</v>
      </c>
      <c r="D11" s="71"/>
      <c r="E11" s="71"/>
      <c r="F11" s="15"/>
      <c r="G11" s="22"/>
      <c r="H11" s="17"/>
    </row>
    <row r="12" spans="2:8" x14ac:dyDescent="0.2">
      <c r="B12" s="98"/>
      <c r="C12" s="124"/>
      <c r="D12" s="71"/>
      <c r="E12" s="71"/>
      <c r="F12" s="15"/>
      <c r="G12" s="22"/>
      <c r="H12" s="17"/>
    </row>
    <row r="13" spans="2:8" x14ac:dyDescent="0.2">
      <c r="B13" s="215" t="s">
        <v>216</v>
      </c>
      <c r="C13" s="124" t="s">
        <v>215</v>
      </c>
      <c r="D13" s="71"/>
      <c r="E13" s="71"/>
      <c r="F13" s="15"/>
      <c r="G13" s="22"/>
      <c r="H13" s="17"/>
    </row>
    <row r="14" spans="2:8" x14ac:dyDescent="0.2">
      <c r="B14" s="215"/>
      <c r="C14" s="124"/>
      <c r="D14" s="71"/>
      <c r="E14" s="23"/>
      <c r="F14" s="15"/>
      <c r="G14" s="22"/>
      <c r="H14" s="17"/>
    </row>
    <row r="15" spans="2:8" x14ac:dyDescent="0.2">
      <c r="B15" s="98" t="s">
        <v>214</v>
      </c>
      <c r="C15" s="124" t="s">
        <v>213</v>
      </c>
      <c r="D15" s="65" t="s">
        <v>22</v>
      </c>
      <c r="E15" s="123">
        <v>10</v>
      </c>
      <c r="F15" s="15"/>
      <c r="G15" s="22"/>
      <c r="H15" s="17"/>
    </row>
    <row r="16" spans="2:8" x14ac:dyDescent="0.2">
      <c r="B16" s="215"/>
      <c r="C16" s="124"/>
      <c r="D16" s="71"/>
      <c r="E16" s="23"/>
      <c r="F16" s="15"/>
      <c r="G16" s="22"/>
      <c r="H16" s="46"/>
    </row>
    <row r="17" spans="2:8" x14ac:dyDescent="0.2">
      <c r="B17" s="98"/>
      <c r="C17" s="246"/>
      <c r="D17" s="65"/>
      <c r="E17" s="23"/>
      <c r="F17" s="15"/>
      <c r="G17" s="22"/>
      <c r="H17" s="253"/>
    </row>
    <row r="18" spans="2:8" x14ac:dyDescent="0.2">
      <c r="B18" s="215"/>
      <c r="C18" s="247"/>
      <c r="D18" s="248"/>
      <c r="E18" s="23"/>
      <c r="F18" s="15"/>
      <c r="G18" s="22"/>
      <c r="H18" s="253"/>
    </row>
    <row r="19" spans="2:8" x14ac:dyDescent="0.2">
      <c r="B19" s="98"/>
      <c r="C19" s="124"/>
      <c r="D19" s="65"/>
      <c r="E19" s="23"/>
      <c r="F19" s="15"/>
      <c r="G19" s="22"/>
      <c r="H19" s="253"/>
    </row>
    <row r="20" spans="2:8" x14ac:dyDescent="0.2">
      <c r="B20" s="215"/>
      <c r="C20" s="247"/>
      <c r="D20" s="248"/>
      <c r="E20" s="23"/>
      <c r="F20" s="15"/>
      <c r="G20" s="22"/>
      <c r="H20" s="253"/>
    </row>
    <row r="21" spans="2:8" x14ac:dyDescent="0.2">
      <c r="B21" s="98"/>
      <c r="C21" s="124"/>
      <c r="D21" s="65"/>
      <c r="E21" s="23"/>
      <c r="F21" s="15"/>
      <c r="G21" s="22"/>
      <c r="H21" s="253"/>
    </row>
    <row r="22" spans="2:8" x14ac:dyDescent="0.2">
      <c r="B22" s="98"/>
      <c r="C22" s="124"/>
      <c r="D22" s="65"/>
      <c r="E22" s="23"/>
      <c r="F22" s="15"/>
      <c r="G22" s="22"/>
      <c r="H22" s="253"/>
    </row>
    <row r="23" spans="2:8" x14ac:dyDescent="0.2">
      <c r="B23" s="98"/>
      <c r="C23" s="124"/>
      <c r="D23" s="65"/>
      <c r="E23" s="23"/>
      <c r="F23" s="15"/>
      <c r="G23" s="22"/>
      <c r="H23" s="253"/>
    </row>
    <row r="24" spans="2:8" x14ac:dyDescent="0.2">
      <c r="B24" s="98"/>
      <c r="C24" s="124"/>
      <c r="D24" s="65"/>
      <c r="E24" s="23"/>
      <c r="F24" s="15"/>
      <c r="G24" s="22"/>
      <c r="H24" s="253"/>
    </row>
    <row r="25" spans="2:8" x14ac:dyDescent="0.2">
      <c r="B25" s="98"/>
      <c r="C25" s="124"/>
      <c r="D25" s="65"/>
      <c r="E25" s="23"/>
      <c r="F25" s="15"/>
      <c r="G25" s="22"/>
      <c r="H25" s="253"/>
    </row>
    <row r="26" spans="2:8" x14ac:dyDescent="0.2">
      <c r="B26" s="98"/>
      <c r="C26" s="124"/>
      <c r="D26" s="65"/>
      <c r="E26" s="23"/>
      <c r="F26" s="15"/>
      <c r="G26" s="22"/>
      <c r="H26" s="253"/>
    </row>
    <row r="27" spans="2:8" x14ac:dyDescent="0.2">
      <c r="B27" s="98"/>
      <c r="C27" s="124"/>
      <c r="D27" s="65"/>
      <c r="E27" s="23"/>
      <c r="F27" s="15"/>
      <c r="G27" s="22"/>
      <c r="H27" s="253"/>
    </row>
    <row r="28" spans="2:8" x14ac:dyDescent="0.2">
      <c r="B28" s="98"/>
      <c r="C28" s="124"/>
      <c r="D28" s="65"/>
      <c r="E28" s="23"/>
      <c r="F28" s="15"/>
      <c r="G28" s="22"/>
      <c r="H28" s="253"/>
    </row>
    <row r="29" spans="2:8" x14ac:dyDescent="0.2">
      <c r="B29" s="98"/>
      <c r="C29" s="124"/>
      <c r="D29" s="65"/>
      <c r="E29" s="23"/>
      <c r="F29" s="15"/>
      <c r="G29" s="22"/>
      <c r="H29" s="253"/>
    </row>
    <row r="30" spans="2:8" x14ac:dyDescent="0.2">
      <c r="B30" s="98"/>
      <c r="C30" s="124"/>
      <c r="D30" s="65"/>
      <c r="E30" s="23"/>
      <c r="F30" s="15"/>
      <c r="G30" s="22"/>
      <c r="H30" s="253"/>
    </row>
    <row r="31" spans="2:8" x14ac:dyDescent="0.2">
      <c r="B31" s="98"/>
      <c r="C31" s="124"/>
      <c r="D31" s="65"/>
      <c r="E31" s="23"/>
      <c r="F31" s="15"/>
      <c r="G31" s="22"/>
      <c r="H31" s="253"/>
    </row>
    <row r="32" spans="2:8" x14ac:dyDescent="0.2">
      <c r="B32" s="98"/>
      <c r="C32" s="124"/>
      <c r="D32" s="65"/>
      <c r="E32" s="23"/>
      <c r="F32" s="15"/>
      <c r="G32" s="22"/>
      <c r="H32" s="253"/>
    </row>
    <row r="33" spans="2:8" x14ac:dyDescent="0.2">
      <c r="B33" s="98"/>
      <c r="C33" s="124"/>
      <c r="D33" s="65"/>
      <c r="E33" s="23"/>
      <c r="F33" s="15"/>
      <c r="G33" s="22"/>
      <c r="H33" s="253"/>
    </row>
    <row r="34" spans="2:8" x14ac:dyDescent="0.2">
      <c r="B34" s="98"/>
      <c r="C34" s="124"/>
      <c r="D34" s="65"/>
      <c r="E34" s="23"/>
      <c r="F34" s="15"/>
      <c r="G34" s="22"/>
      <c r="H34" s="253"/>
    </row>
    <row r="35" spans="2:8" x14ac:dyDescent="0.2">
      <c r="B35" s="98"/>
      <c r="C35" s="124"/>
      <c r="D35" s="65"/>
      <c r="E35" s="23"/>
      <c r="F35" s="15"/>
      <c r="G35" s="22"/>
      <c r="H35" s="253"/>
    </row>
    <row r="36" spans="2:8" x14ac:dyDescent="0.2">
      <c r="B36" s="98"/>
      <c r="C36" s="124"/>
      <c r="D36" s="65"/>
      <c r="E36" s="23"/>
      <c r="F36" s="15"/>
      <c r="G36" s="22"/>
      <c r="H36" s="253"/>
    </row>
    <row r="37" spans="2:8" x14ac:dyDescent="0.2">
      <c r="B37" s="98"/>
      <c r="C37" s="124"/>
      <c r="D37" s="65"/>
      <c r="E37" s="23"/>
      <c r="F37" s="15"/>
      <c r="G37" s="22"/>
      <c r="H37" s="253"/>
    </row>
    <row r="38" spans="2:8" x14ac:dyDescent="0.2">
      <c r="B38" s="98"/>
      <c r="C38" s="124"/>
      <c r="D38" s="65"/>
      <c r="E38" s="23"/>
      <c r="F38" s="15"/>
      <c r="G38" s="22"/>
      <c r="H38" s="253"/>
    </row>
    <row r="39" spans="2:8" x14ac:dyDescent="0.2">
      <c r="B39" s="98"/>
      <c r="C39" s="124"/>
      <c r="D39" s="65"/>
      <c r="E39" s="23"/>
      <c r="F39" s="15"/>
      <c r="G39" s="22"/>
      <c r="H39" s="253"/>
    </row>
    <row r="40" spans="2:8" x14ac:dyDescent="0.2">
      <c r="B40" s="98"/>
      <c r="C40" s="124"/>
      <c r="D40" s="65"/>
      <c r="E40" s="23"/>
      <c r="F40" s="15"/>
      <c r="G40" s="22"/>
      <c r="H40" s="253"/>
    </row>
    <row r="41" spans="2:8" x14ac:dyDescent="0.2">
      <c r="B41" s="98"/>
      <c r="C41" s="124"/>
      <c r="D41" s="65"/>
      <c r="E41" s="23"/>
      <c r="F41" s="15"/>
      <c r="G41" s="22"/>
      <c r="H41" s="253"/>
    </row>
    <row r="42" spans="2:8" x14ac:dyDescent="0.2">
      <c r="B42" s="98"/>
      <c r="C42" s="124"/>
      <c r="D42" s="65"/>
      <c r="E42" s="23"/>
      <c r="F42" s="15"/>
      <c r="G42" s="22"/>
      <c r="H42" s="253"/>
    </row>
    <row r="43" spans="2:8" x14ac:dyDescent="0.2">
      <c r="B43" s="98"/>
      <c r="C43" s="124"/>
      <c r="D43" s="65"/>
      <c r="E43" s="23"/>
      <c r="F43" s="15"/>
      <c r="G43" s="22"/>
      <c r="H43" s="253"/>
    </row>
    <row r="44" spans="2:8" x14ac:dyDescent="0.2">
      <c r="B44" s="98"/>
      <c r="C44" s="124"/>
      <c r="D44" s="65"/>
      <c r="E44" s="23"/>
      <c r="F44" s="15"/>
      <c r="G44" s="22"/>
      <c r="H44" s="253"/>
    </row>
    <row r="45" spans="2:8" x14ac:dyDescent="0.2">
      <c r="B45" s="98"/>
      <c r="C45" s="124"/>
      <c r="D45" s="65"/>
      <c r="E45" s="23"/>
      <c r="F45" s="15"/>
      <c r="G45" s="22"/>
      <c r="H45" s="253"/>
    </row>
    <row r="46" spans="2:8" x14ac:dyDescent="0.2">
      <c r="B46" s="98"/>
      <c r="C46" s="124"/>
      <c r="D46" s="65"/>
      <c r="E46" s="23"/>
      <c r="F46" s="15"/>
      <c r="G46" s="22"/>
      <c r="H46" s="253"/>
    </row>
    <row r="47" spans="2:8" x14ac:dyDescent="0.2">
      <c r="B47" s="98"/>
      <c r="C47" s="124"/>
      <c r="D47" s="65"/>
      <c r="E47" s="23"/>
      <c r="F47" s="15"/>
      <c r="G47" s="22"/>
      <c r="H47" s="253"/>
    </row>
    <row r="48" spans="2:8" x14ac:dyDescent="0.2">
      <c r="B48" s="98"/>
      <c r="C48" s="124"/>
      <c r="D48" s="65"/>
      <c r="E48" s="23"/>
      <c r="F48" s="15"/>
      <c r="G48" s="22"/>
      <c r="H48" s="253"/>
    </row>
    <row r="49" spans="2:8" x14ac:dyDescent="0.2">
      <c r="B49" s="98"/>
      <c r="C49" s="124"/>
      <c r="D49" s="65"/>
      <c r="E49" s="23"/>
      <c r="F49" s="15"/>
      <c r="G49" s="22"/>
      <c r="H49" s="253"/>
    </row>
    <row r="50" spans="2:8" x14ac:dyDescent="0.2">
      <c r="B50" s="98"/>
      <c r="C50" s="124"/>
      <c r="D50" s="65"/>
      <c r="E50" s="23"/>
      <c r="F50" s="15"/>
      <c r="G50" s="22"/>
      <c r="H50" s="253"/>
    </row>
    <row r="51" spans="2:8" x14ac:dyDescent="0.2">
      <c r="B51" s="98"/>
      <c r="C51" s="124"/>
      <c r="D51" s="65"/>
      <c r="E51" s="23"/>
      <c r="F51" s="15"/>
      <c r="G51" s="22"/>
      <c r="H51" s="253"/>
    </row>
    <row r="52" spans="2:8" x14ac:dyDescent="0.2">
      <c r="B52" s="98"/>
      <c r="C52" s="124"/>
      <c r="D52" s="65"/>
      <c r="E52" s="23"/>
      <c r="F52" s="15"/>
      <c r="G52" s="22"/>
      <c r="H52" s="253"/>
    </row>
    <row r="53" spans="2:8" x14ac:dyDescent="0.2">
      <c r="B53" s="98"/>
      <c r="C53" s="124"/>
      <c r="D53" s="65"/>
      <c r="E53" s="23"/>
      <c r="F53" s="15"/>
      <c r="G53" s="22"/>
      <c r="H53" s="253"/>
    </row>
    <row r="54" spans="2:8" x14ac:dyDescent="0.2">
      <c r="B54" s="98"/>
      <c r="C54" s="124"/>
      <c r="D54" s="65"/>
      <c r="E54" s="23"/>
      <c r="F54" s="15"/>
      <c r="G54" s="22"/>
      <c r="H54" s="253"/>
    </row>
    <row r="55" spans="2:8" x14ac:dyDescent="0.2">
      <c r="B55" s="98"/>
      <c r="C55" s="124"/>
      <c r="D55" s="65"/>
      <c r="E55" s="23"/>
      <c r="F55" s="15"/>
      <c r="G55" s="22"/>
      <c r="H55" s="253"/>
    </row>
    <row r="56" spans="2:8" x14ac:dyDescent="0.2">
      <c r="B56" s="98"/>
      <c r="C56" s="124"/>
      <c r="D56" s="65"/>
      <c r="E56" s="23"/>
      <c r="F56" s="15"/>
      <c r="G56" s="22"/>
      <c r="H56" s="253"/>
    </row>
    <row r="57" spans="2:8" x14ac:dyDescent="0.2">
      <c r="B57" s="98"/>
      <c r="C57" s="124"/>
      <c r="D57" s="65"/>
      <c r="E57" s="23"/>
      <c r="F57" s="15"/>
      <c r="G57" s="22"/>
      <c r="H57" s="253"/>
    </row>
    <row r="58" spans="2:8" x14ac:dyDescent="0.2">
      <c r="B58" s="98"/>
      <c r="C58" s="124"/>
      <c r="D58" s="65"/>
      <c r="E58" s="23"/>
      <c r="F58" s="15"/>
      <c r="G58" s="22"/>
      <c r="H58" s="253"/>
    </row>
    <row r="59" spans="2:8" x14ac:dyDescent="0.2">
      <c r="B59" s="98"/>
      <c r="C59" s="124"/>
      <c r="D59" s="65"/>
      <c r="E59" s="23"/>
      <c r="F59" s="15"/>
      <c r="G59" s="22"/>
      <c r="H59" s="253"/>
    </row>
    <row r="60" spans="2:8" x14ac:dyDescent="0.2">
      <c r="B60" s="98"/>
      <c r="C60" s="124"/>
      <c r="D60" s="65"/>
      <c r="E60" s="23"/>
      <c r="F60" s="15"/>
      <c r="G60" s="22"/>
      <c r="H60" s="253"/>
    </row>
    <row r="61" spans="2:8" x14ac:dyDescent="0.2">
      <c r="B61" s="98"/>
      <c r="C61" s="124"/>
      <c r="D61" s="65"/>
      <c r="E61" s="23"/>
      <c r="F61" s="15"/>
      <c r="G61" s="22"/>
      <c r="H61" s="253"/>
    </row>
    <row r="62" spans="2:8" x14ac:dyDescent="0.2">
      <c r="B62" s="98"/>
      <c r="C62" s="124"/>
      <c r="D62" s="65"/>
      <c r="E62" s="23"/>
      <c r="F62" s="15"/>
      <c r="G62" s="22"/>
      <c r="H62" s="253"/>
    </row>
    <row r="63" spans="2:8" x14ac:dyDescent="0.2">
      <c r="B63" s="98"/>
      <c r="C63" s="124"/>
      <c r="D63" s="65"/>
      <c r="E63" s="23"/>
      <c r="F63" s="15"/>
      <c r="G63" s="22"/>
      <c r="H63" s="253"/>
    </row>
    <row r="64" spans="2:8" x14ac:dyDescent="0.2">
      <c r="B64" s="98"/>
      <c r="C64" s="124"/>
      <c r="D64" s="65"/>
      <c r="E64" s="23"/>
      <c r="F64" s="15"/>
      <c r="G64" s="22"/>
      <c r="H64" s="253"/>
    </row>
    <row r="65" spans="2:8" x14ac:dyDescent="0.2">
      <c r="B65" s="98"/>
      <c r="C65" s="124"/>
      <c r="D65" s="65"/>
      <c r="E65" s="23"/>
      <c r="F65" s="15"/>
      <c r="G65" s="22"/>
      <c r="H65" s="253"/>
    </row>
    <row r="66" spans="2:8" x14ac:dyDescent="0.2">
      <c r="B66" s="98"/>
      <c r="C66" s="124"/>
      <c r="D66" s="65"/>
      <c r="E66" s="23"/>
      <c r="F66" s="15"/>
      <c r="G66" s="22"/>
      <c r="H66" s="253"/>
    </row>
    <row r="67" spans="2:8" x14ac:dyDescent="0.2">
      <c r="B67" s="98"/>
      <c r="C67" s="124"/>
      <c r="D67" s="65"/>
      <c r="E67" s="23"/>
      <c r="F67" s="15"/>
      <c r="G67" s="22"/>
      <c r="H67" s="253"/>
    </row>
    <row r="68" spans="2:8" x14ac:dyDescent="0.2">
      <c r="B68" s="98"/>
      <c r="C68" s="124"/>
      <c r="D68" s="65"/>
      <c r="E68" s="23"/>
      <c r="F68" s="15"/>
      <c r="G68" s="22"/>
      <c r="H68" s="253"/>
    </row>
    <row r="69" spans="2:8" x14ac:dyDescent="0.2">
      <c r="B69" s="98"/>
      <c r="C69" s="124"/>
      <c r="D69" s="65"/>
      <c r="E69" s="23"/>
      <c r="F69" s="15"/>
      <c r="G69" s="22"/>
      <c r="H69" s="253"/>
    </row>
    <row r="70" spans="2:8" x14ac:dyDescent="0.2">
      <c r="B70" s="98"/>
      <c r="C70" s="124"/>
      <c r="D70" s="65"/>
      <c r="E70" s="23"/>
      <c r="F70" s="15"/>
      <c r="G70" s="22"/>
      <c r="H70" s="253"/>
    </row>
    <row r="71" spans="2:8" x14ac:dyDescent="0.2">
      <c r="B71" s="98"/>
      <c r="C71" s="124"/>
      <c r="D71" s="65"/>
      <c r="E71" s="23"/>
      <c r="F71" s="15"/>
      <c r="G71" s="22"/>
      <c r="H71" s="253"/>
    </row>
    <row r="72" spans="2:8" x14ac:dyDescent="0.2">
      <c r="B72" s="98"/>
      <c r="C72" s="124"/>
      <c r="D72" s="65"/>
      <c r="E72" s="23"/>
      <c r="F72" s="15"/>
      <c r="G72" s="22"/>
      <c r="H72" s="253"/>
    </row>
    <row r="73" spans="2:8" s="26" customFormat="1" ht="24" customHeight="1" x14ac:dyDescent="0.2">
      <c r="B73" s="74" t="str">
        <f>$B$11</f>
        <v>C11.9</v>
      </c>
      <c r="C73" s="304" t="s">
        <v>228</v>
      </c>
      <c r="D73" s="29"/>
      <c r="E73" s="204"/>
      <c r="F73" s="29"/>
      <c r="G73" s="196"/>
      <c r="H73" s="32"/>
    </row>
  </sheetData>
  <mergeCells count="4">
    <mergeCell ref="E2:G2"/>
    <mergeCell ref="B5:F5"/>
    <mergeCell ref="G5:G8"/>
    <mergeCell ref="B6:F8"/>
  </mergeCells>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3" id="{84959F2F-A784-46B3-993C-EA5CB06446C6}">
            <xm:f>AND(Information!$C$8=FALSE,$D71&lt;&gt;"P C Sum",$D71&lt;&gt;"PC Sum",$D71&lt;&gt;"P Sum",$D71&lt;&gt;"Prov Sum")</xm:f>
            <x14:dxf>
              <font>
                <strike val="0"/>
                <color theme="0"/>
              </font>
              <numFmt numFmtId="4" formatCode="#,##0.00"/>
            </x14:dxf>
          </x14:cfRule>
          <xm:sqref>F71:G72</xm:sqref>
        </x14:conditionalFormatting>
        <x14:conditionalFormatting xmlns:xm="http://schemas.microsoft.com/office/excel/2006/main">
          <x14:cfRule type="expression" priority="2" id="{94631791-8BAB-4B7A-A22C-9C8924749392}">
            <xm:f>AND(Information!$C$8=FALSE,$D73&lt;&gt;"P C Sum",$D73&lt;&gt;"PC Sum",$D73&lt;&gt;"P Sum",$D73&lt;&gt;"Prov Sum")</xm:f>
            <x14:dxf>
              <font>
                <strike val="0"/>
                <color theme="0"/>
              </font>
              <numFmt numFmtId="4" formatCode="#,##0.00"/>
            </x14:dxf>
          </x14:cfRule>
          <xm:sqref>G73</xm:sqref>
        </x14:conditionalFormatting>
        <x14:conditionalFormatting xmlns:xm="http://schemas.microsoft.com/office/excel/2006/main">
          <x14:cfRule type="expression" priority="1" id="{C02FEA3B-0457-4B7D-A3BB-A3ABF1BC3707}">
            <xm:f>AND(Information!$C$8=FALSE,$D11&lt;&gt;"P C Sum",$D11&lt;&gt;"PC Sum",$D11&lt;&gt;"P Sum",$D11&lt;&gt;"Prov Sum")</xm:f>
            <x14:dxf>
              <font>
                <strike val="0"/>
                <color theme="0"/>
              </font>
              <numFmt numFmtId="4" formatCode="#,##0.00"/>
            </x14:dxf>
          </x14:cfRule>
          <xm:sqref>F11:G70</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1:I170"/>
  <sheetViews>
    <sheetView showGridLines="0" view="pageBreakPreview" topLeftCell="A4" zoomScaleNormal="70" zoomScaleSheetLayoutView="100" zoomScalePageLayoutView="150" workbookViewId="0">
      <selection activeCell="B31" sqref="B31"/>
    </sheetView>
  </sheetViews>
  <sheetFormatPr defaultColWidth="8.85546875" defaultRowHeight="12.75" x14ac:dyDescent="0.2"/>
  <cols>
    <col min="1" max="1" width="2" style="77" customWidth="1"/>
    <col min="2" max="2" width="8.42578125" style="149" customWidth="1"/>
    <col min="3" max="3" width="55.85546875" style="66" customWidth="1"/>
    <col min="4" max="4" width="6.5703125" style="66" customWidth="1"/>
    <col min="5" max="5" width="21.85546875" style="88" customWidth="1"/>
    <col min="6" max="6" width="1.42578125" style="77" customWidth="1"/>
    <col min="7" max="7" width="9.5703125" style="77" hidden="1" customWidth="1"/>
    <col min="8" max="8" width="15.42578125" style="77" customWidth="1"/>
    <col min="9" max="9" width="12.5703125" style="77" customWidth="1"/>
    <col min="10" max="10" width="9.42578125" style="77" customWidth="1"/>
    <col min="11" max="16384" width="8.85546875" style="77"/>
  </cols>
  <sheetData>
    <row r="1" spans="2:9" x14ac:dyDescent="0.2">
      <c r="C1" s="149" t="e">
        <f>"Page C"&amp;Page_A</f>
        <v>#REF!</v>
      </c>
      <c r="E1" s="88">
        <f>E31</f>
        <v>0</v>
      </c>
    </row>
    <row r="2" spans="2:9" s="61" customFormat="1" ht="18" customHeight="1" x14ac:dyDescent="0.2">
      <c r="B2" s="2" t="str">
        <f>Client1</f>
        <v>Province of KwaZulu-Natal</v>
      </c>
      <c r="C2" s="63"/>
      <c r="D2" s="63"/>
      <c r="F2" s="148" t="str">
        <f>"Contract No. "&amp;ContractNo</f>
        <v>Contract No. ZNB01222/00000/00/PMC/INF/21/T</v>
      </c>
      <c r="G2" s="105"/>
      <c r="I2" s="105"/>
    </row>
    <row r="3" spans="2:9" s="61" customFormat="1" ht="15" customHeight="1" x14ac:dyDescent="0.2">
      <c r="B3" s="86" t="str">
        <f>Client2</f>
        <v>Department of Transport</v>
      </c>
      <c r="C3" s="63"/>
      <c r="D3" s="63"/>
      <c r="E3" s="105"/>
      <c r="F3" s="105"/>
      <c r="G3" s="105"/>
      <c r="H3" s="62"/>
      <c r="I3" s="105"/>
    </row>
    <row r="4" spans="2:9" s="61" customFormat="1" x14ac:dyDescent="0.2">
      <c r="B4" s="129"/>
      <c r="C4" s="63"/>
      <c r="D4" s="63"/>
      <c r="E4" s="105"/>
      <c r="F4" s="105"/>
      <c r="G4" s="105"/>
      <c r="H4" s="62"/>
      <c r="I4" s="105"/>
    </row>
    <row r="5" spans="2:9" s="61" customFormat="1" x14ac:dyDescent="0.2">
      <c r="B5" s="154"/>
      <c r="C5" s="63"/>
      <c r="D5" s="63"/>
      <c r="E5" s="105"/>
      <c r="F5" s="105"/>
      <c r="G5" s="105"/>
      <c r="H5" s="62"/>
      <c r="I5" s="105"/>
    </row>
    <row r="6" spans="2:9" x14ac:dyDescent="0.2">
      <c r="B6" s="290" t="str">
        <f>'[3]1200'!B6</f>
        <v>SCHEDULE A: ROADWORKS</v>
      </c>
      <c r="C6" s="291"/>
      <c r="D6" s="291"/>
      <c r="E6" s="291"/>
    </row>
    <row r="7" spans="2:9" x14ac:dyDescent="0.2">
      <c r="B7" s="106"/>
      <c r="C7" s="151"/>
      <c r="D7" s="151"/>
      <c r="E7" s="151"/>
    </row>
    <row r="8" spans="2:9" x14ac:dyDescent="0.2">
      <c r="B8" s="292" t="s">
        <v>325</v>
      </c>
      <c r="C8" s="292"/>
      <c r="D8" s="292"/>
      <c r="E8" s="292"/>
    </row>
    <row r="9" spans="2:9" x14ac:dyDescent="0.2">
      <c r="B9" s="155"/>
      <c r="C9" s="155"/>
      <c r="D9" s="155"/>
      <c r="E9" s="155"/>
      <c r="F9" s="149"/>
    </row>
    <row r="10" spans="2:9" ht="24" customHeight="1" x14ac:dyDescent="0.2">
      <c r="B10" s="291" t="str">
        <f>ContractDescription</f>
        <v>PROVISION OF ROUTINE AND SAFETY MAINTENANCE ON VARIOUS ROADS WITHIN THE NEW HANOVER ZONE - UMSHWATHI AREA OFFICE</v>
      </c>
      <c r="C10" s="291"/>
      <c r="D10" s="291"/>
      <c r="E10" s="291"/>
    </row>
    <row r="11" spans="2:9" ht="3.95" customHeight="1" x14ac:dyDescent="0.2">
      <c r="B11" s="293"/>
      <c r="C11" s="293"/>
      <c r="D11" s="293"/>
      <c r="E11" s="293"/>
    </row>
    <row r="12" spans="2:9" s="104" customFormat="1" ht="24" customHeight="1" x14ac:dyDescent="0.2">
      <c r="B12" s="131" t="s">
        <v>233</v>
      </c>
      <c r="C12" s="132" t="s">
        <v>1</v>
      </c>
      <c r="D12" s="157" t="s">
        <v>222</v>
      </c>
      <c r="E12" s="197" t="s">
        <v>5</v>
      </c>
    </row>
    <row r="13" spans="2:9" ht="21" customHeight="1" x14ac:dyDescent="0.2">
      <c r="B13" s="254" t="s">
        <v>16</v>
      </c>
      <c r="C13" s="255" t="s">
        <v>13</v>
      </c>
      <c r="D13" s="187"/>
      <c r="E13" s="198"/>
      <c r="G13" s="188">
        <v>2</v>
      </c>
    </row>
    <row r="14" spans="2:9" ht="25.5" x14ac:dyDescent="0.2">
      <c r="B14" s="256" t="s">
        <v>41</v>
      </c>
      <c r="C14" s="257" t="s">
        <v>42</v>
      </c>
      <c r="D14" s="187"/>
      <c r="E14" s="198"/>
      <c r="G14" s="189">
        <v>1</v>
      </c>
    </row>
    <row r="15" spans="2:9" ht="21" customHeight="1" x14ac:dyDescent="0.2">
      <c r="B15" s="256" t="s">
        <v>315</v>
      </c>
      <c r="C15" s="257" t="s">
        <v>52</v>
      </c>
      <c r="D15" s="187"/>
      <c r="E15" s="198"/>
      <c r="G15" s="189">
        <v>1</v>
      </c>
    </row>
    <row r="16" spans="2:9" ht="21" customHeight="1" x14ac:dyDescent="0.2">
      <c r="B16" s="256" t="s">
        <v>69</v>
      </c>
      <c r="C16" s="257" t="str">
        <f>'[4]C1.6 '!C11</f>
        <v>CLEARING AND GRUBBING</v>
      </c>
      <c r="D16" s="187"/>
      <c r="E16" s="198"/>
      <c r="G16" s="189">
        <v>1</v>
      </c>
    </row>
    <row r="17" spans="2:7" ht="21" customHeight="1" x14ac:dyDescent="0.2">
      <c r="B17" s="256" t="s">
        <v>81</v>
      </c>
      <c r="C17" s="257" t="s">
        <v>82</v>
      </c>
      <c r="D17" s="187"/>
      <c r="E17" s="198"/>
      <c r="G17" s="189">
        <v>1</v>
      </c>
    </row>
    <row r="18" spans="2:7" ht="21" customHeight="1" x14ac:dyDescent="0.2">
      <c r="B18" s="256" t="str">
        <f>[4]C3.1!B11</f>
        <v>C3.1</v>
      </c>
      <c r="C18" s="257" t="str">
        <f>[4]C3.1!C11</f>
        <v>DRAINS</v>
      </c>
      <c r="D18" s="187"/>
      <c r="E18" s="198"/>
      <c r="G18" s="189">
        <v>1</v>
      </c>
    </row>
    <row r="19" spans="2:7" ht="21" customHeight="1" x14ac:dyDescent="0.2">
      <c r="B19" s="256" t="s">
        <v>177</v>
      </c>
      <c r="C19" s="257" t="s">
        <v>176</v>
      </c>
      <c r="D19" s="187"/>
      <c r="E19" s="198"/>
      <c r="G19" s="189">
        <v>2</v>
      </c>
    </row>
    <row r="20" spans="2:7" ht="38.25" x14ac:dyDescent="0.2">
      <c r="B20" s="256" t="s">
        <v>135</v>
      </c>
      <c r="C20" s="257" t="s">
        <v>134</v>
      </c>
      <c r="D20" s="187"/>
      <c r="E20" s="198"/>
      <c r="G20" s="189">
        <v>1</v>
      </c>
    </row>
    <row r="21" spans="2:7" ht="21" customHeight="1" x14ac:dyDescent="0.2">
      <c r="B21" s="256" t="s">
        <v>231</v>
      </c>
      <c r="C21" s="257" t="s">
        <v>232</v>
      </c>
      <c r="D21" s="187"/>
      <c r="E21" s="198"/>
      <c r="G21" s="189">
        <v>1</v>
      </c>
    </row>
    <row r="22" spans="2:7" ht="21" customHeight="1" x14ac:dyDescent="0.2">
      <c r="B22" s="256" t="s">
        <v>103</v>
      </c>
      <c r="C22" s="257" t="s">
        <v>104</v>
      </c>
      <c r="D22" s="187"/>
      <c r="E22" s="198"/>
      <c r="G22" s="189">
        <v>1</v>
      </c>
    </row>
    <row r="23" spans="2:7" ht="21" customHeight="1" x14ac:dyDescent="0.2">
      <c r="B23" s="256" t="s">
        <v>110</v>
      </c>
      <c r="C23" s="257" t="s">
        <v>111</v>
      </c>
      <c r="D23" s="187"/>
      <c r="E23" s="198"/>
      <c r="G23" s="189">
        <v>1</v>
      </c>
    </row>
    <row r="24" spans="2:7" ht="21" customHeight="1" x14ac:dyDescent="0.2">
      <c r="B24" s="256" t="s">
        <v>441</v>
      </c>
      <c r="C24" s="257" t="s">
        <v>442</v>
      </c>
      <c r="D24" s="187"/>
      <c r="E24" s="198"/>
      <c r="G24" s="189">
        <v>2</v>
      </c>
    </row>
    <row r="25" spans="2:7" ht="21" customHeight="1" x14ac:dyDescent="0.2">
      <c r="B25" s="256" t="s">
        <v>401</v>
      </c>
      <c r="C25" s="257" t="s">
        <v>402</v>
      </c>
      <c r="D25" s="187"/>
      <c r="E25" s="198"/>
      <c r="G25" s="189">
        <v>1</v>
      </c>
    </row>
    <row r="26" spans="2:7" ht="21" customHeight="1" x14ac:dyDescent="0.2">
      <c r="B26" s="256" t="s">
        <v>366</v>
      </c>
      <c r="C26" s="257" t="s">
        <v>367</v>
      </c>
      <c r="D26" s="187"/>
      <c r="E26" s="198"/>
      <c r="G26" s="189">
        <v>2</v>
      </c>
    </row>
    <row r="27" spans="2:7" ht="21" customHeight="1" x14ac:dyDescent="0.2">
      <c r="B27" s="256" t="s">
        <v>412</v>
      </c>
      <c r="C27" s="257" t="s">
        <v>413</v>
      </c>
      <c r="D27" s="187"/>
      <c r="E27" s="198"/>
      <c r="G27" s="189">
        <v>1</v>
      </c>
    </row>
    <row r="28" spans="2:7" ht="21" customHeight="1" x14ac:dyDescent="0.2">
      <c r="B28" s="256" t="str">
        <f>[4]C11.5!B11</f>
        <v>C11.5</v>
      </c>
      <c r="C28" s="257" t="str">
        <f>[4]C11.5!C11</f>
        <v>FENCING</v>
      </c>
      <c r="D28" s="187"/>
      <c r="E28" s="198"/>
      <c r="G28" s="189">
        <v>1</v>
      </c>
    </row>
    <row r="29" spans="2:7" ht="25.5" x14ac:dyDescent="0.2">
      <c r="B29" s="256" t="s">
        <v>218</v>
      </c>
      <c r="C29" s="257" t="s">
        <v>217</v>
      </c>
      <c r="D29" s="187"/>
      <c r="E29" s="199"/>
      <c r="G29" s="189">
        <v>1</v>
      </c>
    </row>
    <row r="30" spans="2:7" ht="9" customHeight="1" thickBot="1" x14ac:dyDescent="0.25">
      <c r="B30" s="184"/>
      <c r="C30" s="185"/>
      <c r="D30" s="186"/>
      <c r="E30" s="199"/>
      <c r="G30" s="241">
        <v>1</v>
      </c>
    </row>
    <row r="31" spans="2:7" ht="21.95" customHeight="1" thickBot="1" x14ac:dyDescent="0.25">
      <c r="B31" s="304" t="s">
        <v>228</v>
      </c>
      <c r="C31" s="160"/>
      <c r="D31" s="160"/>
      <c r="E31" s="200"/>
    </row>
    <row r="32" spans="2:7" x14ac:dyDescent="0.2">
      <c r="E32" s="138"/>
    </row>
    <row r="35" spans="3:3" x14ac:dyDescent="0.2">
      <c r="C35" s="77"/>
    </row>
    <row r="72" spans="2:7" x14ac:dyDescent="0.2">
      <c r="B72" s="155"/>
      <c r="C72" s="155"/>
      <c r="D72" s="155"/>
      <c r="E72" s="155"/>
      <c r="F72" s="149"/>
      <c r="G72" s="149"/>
    </row>
    <row r="170" spans="2:7" x14ac:dyDescent="0.2">
      <c r="B170" s="155"/>
      <c r="C170" s="155"/>
      <c r="D170" s="155"/>
      <c r="E170" s="155"/>
      <c r="F170" s="149"/>
      <c r="G170" s="149"/>
    </row>
  </sheetData>
  <mergeCells count="4">
    <mergeCell ref="B6:E6"/>
    <mergeCell ref="B8:E8"/>
    <mergeCell ref="B10:E10"/>
    <mergeCell ref="B11:E11"/>
  </mergeCells>
  <phoneticPr fontId="14" type="noConversion"/>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5" id="{35342A1C-6C54-4018-9CEE-B938E59D3ABC}">
            <xm:f>AND(Information!$C$8=FALSE,$D13&lt;&gt;"P C Sum",$D13&lt;&gt;"PC Sum",$D13&lt;&gt;"P Sum",$D13&lt;&gt;"Prov Sum")</xm:f>
            <x14:dxf>
              <font>
                <strike val="0"/>
                <color theme="0"/>
              </font>
              <numFmt numFmtId="4" formatCode="#,##0.00"/>
            </x14:dxf>
          </x14:cfRule>
          <xm:sqref>E30:E31 E13:E16</xm:sqref>
        </x14:conditionalFormatting>
        <x14:conditionalFormatting xmlns:xm="http://schemas.microsoft.com/office/excel/2006/main">
          <x14:cfRule type="expression" priority="2" id="{702C85B0-8957-4D05-A9FC-F9BEEBA5F270}">
            <xm:f>AND(Information!$C$8=FALSE,$D17&lt;&gt;"P C Sum",$D17&lt;&gt;"PC Sum",$D17&lt;&gt;"P Sum",$D17&lt;&gt;"Prov Sum")</xm:f>
            <x14:dxf>
              <font>
                <strike val="0"/>
                <color theme="0"/>
              </font>
              <numFmt numFmtId="4" formatCode="#,##0.00"/>
            </x14:dxf>
          </x14:cfRule>
          <xm:sqref>E17:E20 E25:E29</xm:sqref>
        </x14:conditionalFormatting>
        <x14:conditionalFormatting xmlns:xm="http://schemas.microsoft.com/office/excel/2006/main">
          <x14:cfRule type="expression" priority="1" id="{5767B7CF-4FF8-4A14-AAE2-CC89091DFB66}">
            <xm:f>AND(Information!$C$8=FALSE,$D21&lt;&gt;"P C Sum",$D21&lt;&gt;"PC Sum",$D21&lt;&gt;"P Sum",$D21&lt;&gt;"Prov Sum")</xm:f>
            <x14:dxf>
              <font>
                <strike val="0"/>
                <color theme="0"/>
              </font>
              <numFmt numFmtId="4" formatCode="#,##0.00"/>
            </x14:dxf>
          </x14:cfRule>
          <xm:sqref>E21:E24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pageSetUpPr fitToPage="1"/>
  </sheetPr>
  <dimension ref="B1:H42"/>
  <sheetViews>
    <sheetView view="pageBreakPreview" topLeftCell="A19" zoomScaleNormal="70" zoomScaleSheetLayoutView="100" workbookViewId="0">
      <selection activeCell="B42" sqref="B42"/>
    </sheetView>
  </sheetViews>
  <sheetFormatPr defaultColWidth="6.85546875" defaultRowHeight="12.75" x14ac:dyDescent="0.2"/>
  <cols>
    <col min="1" max="1" width="0.85546875" style="1" customWidth="1"/>
    <col min="2" max="2" width="11.5703125" style="54" customWidth="1"/>
    <col min="3" max="3" width="32.7109375" style="3" customWidth="1"/>
    <col min="4" max="4" width="13.5703125" style="4" customWidth="1"/>
    <col min="5" max="5" width="12.5703125" style="4" customWidth="1"/>
    <col min="6" max="6" width="11.42578125" style="1" customWidth="1"/>
    <col min="7" max="7" width="15.5703125" style="5" customWidth="1"/>
    <col min="8" max="8" width="0.85546875" style="5" customWidth="1"/>
    <col min="9" max="16384" width="6.85546875" style="1"/>
  </cols>
  <sheetData>
    <row r="1" spans="2:8" x14ac:dyDescent="0.2">
      <c r="G1" s="128"/>
    </row>
    <row r="2" spans="2:8" x14ac:dyDescent="0.2">
      <c r="B2" s="261" t="str">
        <f>Client1</f>
        <v>Province of KwaZulu-Natal</v>
      </c>
      <c r="C2" s="261"/>
      <c r="D2" s="261"/>
      <c r="E2" s="262" t="str">
        <f>"Contract No. "&amp;ContractNo</f>
        <v>Contract No. ZNB01222/00000/00/PMC/INF/21/T</v>
      </c>
      <c r="F2" s="262"/>
      <c r="G2" s="262"/>
    </row>
    <row r="3" spans="2:8" x14ac:dyDescent="0.2">
      <c r="B3" s="261" t="str">
        <f>Client2</f>
        <v>Department of Transport</v>
      </c>
      <c r="C3" s="261"/>
      <c r="D3" s="261"/>
      <c r="E3" s="262"/>
      <c r="F3" s="262"/>
      <c r="G3" s="262"/>
    </row>
    <row r="4" spans="2:8" x14ac:dyDescent="0.2">
      <c r="B4" s="264"/>
      <c r="C4" s="264"/>
      <c r="D4" s="264"/>
      <c r="E4" s="263"/>
      <c r="F4" s="263"/>
      <c r="G4" s="263"/>
    </row>
    <row r="5" spans="2:8" x14ac:dyDescent="0.2">
      <c r="B5" s="265" t="s">
        <v>8</v>
      </c>
      <c r="C5" s="266"/>
      <c r="D5" s="266"/>
      <c r="E5" s="266"/>
      <c r="F5" s="266"/>
      <c r="G5" s="267" t="str">
        <f>"CHAPTER "&amp;B11</f>
        <v>CHAPTER C1.2</v>
      </c>
      <c r="H5" s="6"/>
    </row>
    <row r="6" spans="2:8" ht="6" customHeight="1" x14ac:dyDescent="0.2">
      <c r="B6" s="270" t="str">
        <f>ContractDescription</f>
        <v>PROVISION OF ROUTINE AND SAFETY MAINTENANCE ON VARIOUS ROADS WITHIN THE NEW HANOVER ZONE - UMSHWATHI AREA OFFICE</v>
      </c>
      <c r="C6" s="271"/>
      <c r="D6" s="271"/>
      <c r="E6" s="271"/>
      <c r="F6" s="271"/>
      <c r="G6" s="268"/>
      <c r="H6" s="7"/>
    </row>
    <row r="7" spans="2:8" x14ac:dyDescent="0.2">
      <c r="B7" s="270"/>
      <c r="C7" s="271"/>
      <c r="D7" s="271"/>
      <c r="E7" s="271"/>
      <c r="F7" s="271"/>
      <c r="G7" s="268"/>
      <c r="H7" s="7"/>
    </row>
    <row r="8" spans="2:8" ht="6" customHeight="1" x14ac:dyDescent="0.2">
      <c r="B8" s="272"/>
      <c r="C8" s="273"/>
      <c r="D8" s="273"/>
      <c r="E8" s="273"/>
      <c r="F8" s="273"/>
      <c r="G8" s="269"/>
      <c r="H8" s="7"/>
    </row>
    <row r="9" spans="2:8" s="8" customFormat="1" ht="24" customHeight="1" x14ac:dyDescent="0.2">
      <c r="B9" s="52" t="s">
        <v>0</v>
      </c>
      <c r="C9" s="10" t="s">
        <v>1</v>
      </c>
      <c r="D9" s="10" t="s">
        <v>2</v>
      </c>
      <c r="E9" s="10" t="s">
        <v>3</v>
      </c>
      <c r="F9" s="10" t="s">
        <v>4</v>
      </c>
      <c r="G9" s="10" t="s">
        <v>5</v>
      </c>
      <c r="H9" s="11"/>
    </row>
    <row r="10" spans="2:8" x14ac:dyDescent="0.2">
      <c r="B10" s="42"/>
      <c r="C10" s="13"/>
      <c r="D10" s="14"/>
      <c r="E10" s="14"/>
      <c r="F10" s="15"/>
      <c r="G10" s="22"/>
      <c r="H10" s="17"/>
    </row>
    <row r="11" spans="2:8" ht="25.5" x14ac:dyDescent="0.2">
      <c r="B11" s="51" t="s">
        <v>16</v>
      </c>
      <c r="C11" s="19" t="s">
        <v>13</v>
      </c>
      <c r="D11" s="20"/>
      <c r="E11" s="20"/>
      <c r="F11" s="15"/>
      <c r="G11" s="22"/>
      <c r="H11" s="38"/>
    </row>
    <row r="12" spans="2:8" x14ac:dyDescent="0.2">
      <c r="B12" s="42"/>
      <c r="C12" s="13"/>
      <c r="D12" s="20"/>
      <c r="E12" s="21"/>
      <c r="F12" s="15"/>
      <c r="G12" s="22"/>
      <c r="H12" s="38"/>
    </row>
    <row r="13" spans="2:8" x14ac:dyDescent="0.2">
      <c r="B13" s="42" t="s">
        <v>14</v>
      </c>
      <c r="C13" s="13" t="s">
        <v>15</v>
      </c>
      <c r="D13" s="20"/>
      <c r="E13" s="21"/>
      <c r="F13" s="15"/>
      <c r="G13" s="22"/>
      <c r="H13" s="38"/>
    </row>
    <row r="14" spans="2:8" s="112" customFormat="1" x14ac:dyDescent="0.2">
      <c r="B14" s="113"/>
      <c r="C14" s="119"/>
      <c r="D14" s="120"/>
      <c r="E14" s="117"/>
      <c r="F14" s="15"/>
      <c r="G14" s="22"/>
      <c r="H14" s="118"/>
    </row>
    <row r="15" spans="2:8" s="112" customFormat="1" ht="25.5" x14ac:dyDescent="0.2">
      <c r="B15" s="113" t="s">
        <v>427</v>
      </c>
      <c r="C15" s="90" t="s">
        <v>429</v>
      </c>
      <c r="D15" s="115" t="s">
        <v>11</v>
      </c>
      <c r="E15" s="117">
        <v>1</v>
      </c>
      <c r="F15" s="15"/>
      <c r="G15" s="22"/>
      <c r="H15" s="118"/>
    </row>
    <row r="16" spans="2:8" s="112" customFormat="1" x14ac:dyDescent="0.2">
      <c r="B16" s="113"/>
      <c r="C16" s="114"/>
      <c r="D16" s="115"/>
      <c r="E16" s="117"/>
      <c r="F16" s="15"/>
      <c r="G16" s="22"/>
      <c r="H16" s="116"/>
    </row>
    <row r="17" spans="2:8" s="112" customFormat="1" ht="25.5" x14ac:dyDescent="0.2">
      <c r="B17" s="113" t="s">
        <v>18</v>
      </c>
      <c r="C17" s="114" t="s">
        <v>428</v>
      </c>
      <c r="D17" s="115" t="s">
        <v>17</v>
      </c>
      <c r="E17" s="117">
        <f>_Duration</f>
        <v>24</v>
      </c>
      <c r="F17" s="15"/>
      <c r="G17" s="22"/>
      <c r="H17" s="121"/>
    </row>
    <row r="18" spans="2:8" s="112" customFormat="1" x14ac:dyDescent="0.2">
      <c r="B18" s="113"/>
      <c r="C18" s="114"/>
      <c r="D18" s="115"/>
      <c r="E18" s="117"/>
      <c r="F18" s="15"/>
      <c r="G18" s="22"/>
      <c r="H18" s="116"/>
    </row>
    <row r="19" spans="2:8" s="112" customFormat="1" ht="38.25" x14ac:dyDescent="0.2">
      <c r="B19" s="113" t="s">
        <v>19</v>
      </c>
      <c r="C19" s="114" t="s">
        <v>20</v>
      </c>
      <c r="D19" s="115" t="s">
        <v>17</v>
      </c>
      <c r="E19" s="117">
        <f>_Duration</f>
        <v>24</v>
      </c>
      <c r="F19" s="15"/>
      <c r="G19" s="22"/>
      <c r="H19" s="116"/>
    </row>
    <row r="20" spans="2:8" x14ac:dyDescent="0.2">
      <c r="B20" s="42"/>
      <c r="C20" s="13"/>
      <c r="D20" s="14"/>
      <c r="E20" s="23"/>
      <c r="F20" s="15"/>
      <c r="G20" s="22"/>
      <c r="H20" s="17"/>
    </row>
    <row r="21" spans="2:8" x14ac:dyDescent="0.2">
      <c r="B21" s="51" t="s">
        <v>330</v>
      </c>
      <c r="C21" s="19" t="s">
        <v>331</v>
      </c>
      <c r="D21" s="20"/>
      <c r="E21" s="20"/>
      <c r="F21" s="15"/>
      <c r="G21" s="22"/>
      <c r="H21" s="17"/>
    </row>
    <row r="22" spans="2:8" s="34" customFormat="1" x14ac:dyDescent="0.2">
      <c r="B22" s="42"/>
      <c r="C22" s="13"/>
      <c r="D22" s="20"/>
      <c r="E22" s="20"/>
      <c r="F22" s="15"/>
      <c r="G22" s="22"/>
      <c r="H22" s="17"/>
    </row>
    <row r="23" spans="2:8" ht="25.5" x14ac:dyDescent="0.2">
      <c r="B23" s="42" t="s">
        <v>329</v>
      </c>
      <c r="C23" s="13" t="s">
        <v>332</v>
      </c>
      <c r="D23" s="20" t="s">
        <v>192</v>
      </c>
      <c r="E23" s="190">
        <v>250000</v>
      </c>
      <c r="F23" s="15">
        <v>1</v>
      </c>
      <c r="G23" s="22">
        <f t="shared" ref="G23" si="0">IF(D23="","",E23*F23)</f>
        <v>250000</v>
      </c>
      <c r="H23" s="39"/>
    </row>
    <row r="24" spans="2:8" x14ac:dyDescent="0.2">
      <c r="B24" s="42"/>
      <c r="C24" s="13"/>
      <c r="D24" s="20"/>
      <c r="E24" s="20"/>
      <c r="F24" s="15"/>
      <c r="G24" s="22"/>
      <c r="H24" s="39"/>
    </row>
    <row r="25" spans="2:8" ht="38.25" x14ac:dyDescent="0.2">
      <c r="B25" s="42"/>
      <c r="C25" s="13" t="s">
        <v>333</v>
      </c>
      <c r="D25" s="20" t="s">
        <v>25</v>
      </c>
      <c r="E25" s="190">
        <f>G23</f>
        <v>250000</v>
      </c>
      <c r="F25" s="15"/>
      <c r="G25" s="22"/>
      <c r="H25" s="38"/>
    </row>
    <row r="26" spans="2:8" x14ac:dyDescent="0.2">
      <c r="B26" s="42"/>
      <c r="C26" s="13"/>
      <c r="D26" s="20"/>
      <c r="E26" s="20"/>
      <c r="F26" s="15"/>
      <c r="G26" s="22"/>
      <c r="H26" s="38"/>
    </row>
    <row r="27" spans="2:8" ht="25.5" x14ac:dyDescent="0.2">
      <c r="B27" s="42" t="s">
        <v>334</v>
      </c>
      <c r="C27" s="13" t="s">
        <v>335</v>
      </c>
      <c r="D27" s="20"/>
      <c r="E27" s="20"/>
      <c r="F27" s="15"/>
      <c r="G27" s="22"/>
      <c r="H27" s="38"/>
    </row>
    <row r="28" spans="2:8" x14ac:dyDescent="0.2">
      <c r="B28" s="42"/>
      <c r="C28" s="13"/>
      <c r="D28" s="20"/>
      <c r="E28" s="20"/>
      <c r="F28" s="15"/>
      <c r="G28" s="22"/>
      <c r="H28" s="38"/>
    </row>
    <row r="29" spans="2:8" ht="25.5" x14ac:dyDescent="0.2">
      <c r="B29" s="42"/>
      <c r="C29" s="13" t="s">
        <v>336</v>
      </c>
      <c r="D29" s="20" t="s">
        <v>192</v>
      </c>
      <c r="E29" s="190">
        <v>100000</v>
      </c>
      <c r="F29" s="15">
        <v>1</v>
      </c>
      <c r="G29" s="22">
        <f>IF(D29="","",E29*F29)</f>
        <v>100000</v>
      </c>
      <c r="H29" s="38"/>
    </row>
    <row r="30" spans="2:8" x14ac:dyDescent="0.2">
      <c r="B30" s="42"/>
      <c r="C30" s="13"/>
      <c r="D30" s="20"/>
      <c r="E30" s="20"/>
      <c r="F30" s="15"/>
      <c r="G30" s="22"/>
      <c r="H30" s="38"/>
    </row>
    <row r="31" spans="2:8" ht="38.25" x14ac:dyDescent="0.2">
      <c r="B31" s="42"/>
      <c r="C31" s="13" t="s">
        <v>337</v>
      </c>
      <c r="D31" s="20" t="s">
        <v>25</v>
      </c>
      <c r="E31" s="190">
        <f>G29</f>
        <v>100000</v>
      </c>
      <c r="F31" s="15"/>
      <c r="G31" s="22"/>
      <c r="H31" s="38"/>
    </row>
    <row r="32" spans="2:8" x14ac:dyDescent="0.2">
      <c r="B32" s="42"/>
      <c r="C32" s="13"/>
      <c r="D32" s="20"/>
      <c r="E32" s="20"/>
      <c r="F32" s="15"/>
      <c r="G32" s="22"/>
      <c r="H32" s="38"/>
    </row>
    <row r="33" spans="2:8" x14ac:dyDescent="0.2">
      <c r="B33" s="51" t="s">
        <v>27</v>
      </c>
      <c r="C33" s="19" t="s">
        <v>28</v>
      </c>
      <c r="D33" s="20"/>
      <c r="E33" s="20"/>
      <c r="F33" s="15"/>
      <c r="G33" s="22"/>
      <c r="H33" s="38"/>
    </row>
    <row r="34" spans="2:8" x14ac:dyDescent="0.2">
      <c r="B34" s="42"/>
      <c r="C34" s="13"/>
      <c r="D34" s="20"/>
      <c r="E34" s="20"/>
      <c r="F34" s="15"/>
      <c r="G34" s="22"/>
      <c r="H34" s="38"/>
    </row>
    <row r="35" spans="2:8" x14ac:dyDescent="0.2">
      <c r="B35" s="42" t="s">
        <v>29</v>
      </c>
      <c r="C35" s="13" t="s">
        <v>30</v>
      </c>
      <c r="D35" s="20" t="s">
        <v>11</v>
      </c>
      <c r="E35" s="20">
        <v>1</v>
      </c>
      <c r="F35" s="15"/>
      <c r="G35" s="22"/>
      <c r="H35" s="38"/>
    </row>
    <row r="36" spans="2:8" x14ac:dyDescent="0.2">
      <c r="B36" s="42"/>
      <c r="C36" s="13"/>
      <c r="D36" s="20"/>
      <c r="E36" s="20"/>
      <c r="F36" s="15"/>
      <c r="G36" s="22"/>
      <c r="H36" s="38"/>
    </row>
    <row r="37" spans="2:8" ht="25.5" x14ac:dyDescent="0.2">
      <c r="B37" s="42" t="s">
        <v>31</v>
      </c>
      <c r="C37" s="13" t="s">
        <v>32</v>
      </c>
      <c r="D37" s="20" t="s">
        <v>17</v>
      </c>
      <c r="E37" s="117">
        <f>_Duration</f>
        <v>24</v>
      </c>
      <c r="F37" s="15"/>
      <c r="G37" s="22"/>
      <c r="H37" s="38"/>
    </row>
    <row r="38" spans="2:8" x14ac:dyDescent="0.2">
      <c r="B38" s="42"/>
      <c r="C38" s="13"/>
      <c r="D38" s="20"/>
      <c r="E38" s="20"/>
      <c r="F38" s="15"/>
      <c r="G38" s="22"/>
      <c r="H38" s="38"/>
    </row>
    <row r="39" spans="2:8" x14ac:dyDescent="0.2">
      <c r="B39" s="42"/>
      <c r="C39" s="13"/>
      <c r="D39" s="20"/>
      <c r="E39" s="20"/>
      <c r="F39" s="15"/>
      <c r="G39" s="22"/>
      <c r="H39" s="38"/>
    </row>
    <row r="40" spans="2:8" x14ac:dyDescent="0.2">
      <c r="B40" s="42"/>
      <c r="C40" s="13"/>
      <c r="D40" s="20"/>
      <c r="E40" s="20"/>
      <c r="F40" s="15"/>
      <c r="G40" s="22"/>
      <c r="H40" s="38"/>
    </row>
    <row r="41" spans="2:8" s="26" customFormat="1" ht="18" customHeight="1" x14ac:dyDescent="0.2">
      <c r="B41" s="60" t="str">
        <f>B11</f>
        <v>C1.2</v>
      </c>
      <c r="C41" s="304" t="s">
        <v>228</v>
      </c>
      <c r="D41" s="29"/>
      <c r="E41" s="30"/>
      <c r="F41" s="29"/>
      <c r="G41" s="196"/>
      <c r="H41" s="32"/>
    </row>
    <row r="42" spans="2:8" ht="14.25" customHeight="1" x14ac:dyDescent="0.2">
      <c r="B42" s="305" t="s">
        <v>494</v>
      </c>
    </row>
  </sheetData>
  <mergeCells count="7">
    <mergeCell ref="B2:D2"/>
    <mergeCell ref="E2:G4"/>
    <mergeCell ref="B3:D3"/>
    <mergeCell ref="B4:D4"/>
    <mergeCell ref="B5:F5"/>
    <mergeCell ref="G5:G8"/>
    <mergeCell ref="B6:F8"/>
  </mergeCells>
  <phoneticPr fontId="14" type="noConversion"/>
  <pageMargins left="0.62992125984251968" right="0.43307086614173229" top="0.62992125984251968" bottom="0.55118110236220474" header="0.51181102362204722" footer="0.31496062992125984"/>
  <pageSetup paperSize="9" scale="95" firstPageNumber="29" fitToHeight="0" orientation="portrait" cellComments="asDisplayed" useFirstPageNumber="1"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9" id="{82FCE9EE-5AF1-401C-A6D8-F51D7F59CCA6}">
            <xm:f>AND(Information!$C$8=FALSE,$D10&lt;&gt;"P C Sum",$D10&lt;&gt;"PC Sum",$D10&lt;&gt;"P Sum",$D10&lt;&gt;"Prov Sum")</xm:f>
            <x14:dxf>
              <font>
                <strike val="0"/>
                <color theme="0"/>
              </font>
              <numFmt numFmtId="4" formatCode="#,##0.00"/>
            </x14:dxf>
          </x14:cfRule>
          <xm:sqref>F10:G40</xm:sqref>
        </x14:conditionalFormatting>
        <x14:conditionalFormatting xmlns:xm="http://schemas.microsoft.com/office/excel/2006/main">
          <x14:cfRule type="expression" priority="6" id="{122E7ADF-F781-436C-9EDC-98944F7AA1BB}">
            <xm:f>AND(Information!$C$8=FALSE,$D41&lt;&gt;"P C Sum",$D41&lt;&gt;"PC Sum",$D41&lt;&gt;"P Sum",$D41&lt;&gt;"Prov Sum")</xm:f>
            <x14:dxf>
              <font>
                <strike val="0"/>
                <color theme="0"/>
              </font>
              <numFmt numFmtId="4" formatCode="#,##0.00"/>
            </x14:dxf>
          </x14:cfRule>
          <xm:sqref>G41</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view="pageBreakPreview" topLeftCell="A40" zoomScaleNormal="70" zoomScaleSheetLayoutView="100" zoomScalePageLayoutView="125" workbookViewId="0">
      <selection activeCell="L61" sqref="L61"/>
    </sheetView>
  </sheetViews>
  <sheetFormatPr defaultColWidth="6.85546875" defaultRowHeight="12.75" x14ac:dyDescent="0.2"/>
  <cols>
    <col min="1" max="1" width="0.85546875" style="1" customWidth="1"/>
    <col min="2" max="2" width="11.5703125" style="33" customWidth="1"/>
    <col min="3" max="3" width="45.5703125" style="3" customWidth="1"/>
    <col min="4" max="4" width="13.5703125" style="4" customWidth="1"/>
    <col min="5" max="5" width="15.5703125" style="4" customWidth="1"/>
    <col min="6" max="6" width="14" style="1" customWidth="1"/>
    <col min="7" max="7" width="15.5703125" style="5" customWidth="1"/>
    <col min="8" max="8" width="0.85546875" style="5" customWidth="1"/>
    <col min="9" max="16384" width="6.85546875" style="1"/>
  </cols>
  <sheetData>
    <row r="1" spans="2:8" x14ac:dyDescent="0.2">
      <c r="G1" s="5">
        <f>MAX(G9:G498)</f>
        <v>900000</v>
      </c>
    </row>
    <row r="2" spans="2:8" x14ac:dyDescent="0.2">
      <c r="B2" s="79" t="str">
        <f>Client1</f>
        <v>Province of KwaZulu-Natal</v>
      </c>
      <c r="C2" s="80"/>
      <c r="D2" s="55"/>
      <c r="E2" s="274" t="str">
        <f>"Contract No. "&amp;ContractNo</f>
        <v>Contract No. ZNB01222/00000/00/PMC/INF/21/T</v>
      </c>
      <c r="F2" s="274"/>
      <c r="G2" s="274"/>
    </row>
    <row r="3" spans="2:8" x14ac:dyDescent="0.2">
      <c r="B3" s="100" t="str">
        <f>Client2</f>
        <v>Department of Transport</v>
      </c>
      <c r="C3" s="80"/>
      <c r="D3" s="55"/>
      <c r="E3" s="55"/>
      <c r="F3" s="56"/>
      <c r="G3" s="81"/>
    </row>
    <row r="4" spans="2:8" x14ac:dyDescent="0.2">
      <c r="B4" s="57"/>
      <c r="C4" s="57"/>
      <c r="D4" s="101"/>
      <c r="E4" s="101"/>
      <c r="F4" s="59"/>
      <c r="G4" s="82"/>
    </row>
    <row r="5" spans="2:8" x14ac:dyDescent="0.2">
      <c r="B5" s="265" t="s">
        <v>287</v>
      </c>
      <c r="C5" s="266"/>
      <c r="D5" s="266"/>
      <c r="E5" s="266"/>
      <c r="F5" s="266"/>
      <c r="G5" s="294" t="str">
        <f>"CHAPTER "&amp;B11</f>
        <v>CHAPTER E</v>
      </c>
      <c r="H5" s="102"/>
    </row>
    <row r="6" spans="2:8" ht="6" customHeight="1" x14ac:dyDescent="0.2">
      <c r="B6" s="270" t="str">
        <f>ContractDescription</f>
        <v>PROVISION OF ROUTINE AND SAFETY MAINTENANCE ON VARIOUS ROADS WITHIN THE NEW HANOVER ZONE - UMSHWATHI AREA OFFICE</v>
      </c>
      <c r="C6" s="271"/>
      <c r="D6" s="271"/>
      <c r="E6" s="271"/>
      <c r="F6" s="271"/>
      <c r="G6" s="295"/>
      <c r="H6" s="106"/>
    </row>
    <row r="7" spans="2:8" x14ac:dyDescent="0.2">
      <c r="B7" s="270"/>
      <c r="C7" s="271"/>
      <c r="D7" s="271"/>
      <c r="E7" s="271"/>
      <c r="F7" s="271"/>
      <c r="G7" s="295"/>
      <c r="H7" s="106"/>
    </row>
    <row r="8" spans="2:8" ht="6" customHeight="1" x14ac:dyDescent="0.2">
      <c r="B8" s="272"/>
      <c r="C8" s="273"/>
      <c r="D8" s="273"/>
      <c r="E8" s="273"/>
      <c r="F8" s="273"/>
      <c r="G8" s="296"/>
      <c r="H8" s="106"/>
    </row>
    <row r="9" spans="2:8" s="8" customFormat="1" ht="24" customHeight="1" x14ac:dyDescent="0.2">
      <c r="B9" s="9" t="s">
        <v>0</v>
      </c>
      <c r="C9" s="10" t="s">
        <v>1</v>
      </c>
      <c r="D9" s="10" t="s">
        <v>2</v>
      </c>
      <c r="E9" s="10" t="s">
        <v>3</v>
      </c>
      <c r="F9" s="10" t="s">
        <v>4</v>
      </c>
      <c r="G9" s="10" t="s">
        <v>5</v>
      </c>
      <c r="H9" s="104"/>
    </row>
    <row r="10" spans="2:8" x14ac:dyDescent="0.2">
      <c r="B10" s="12"/>
      <c r="C10" s="13"/>
      <c r="D10" s="14"/>
      <c r="E10" s="14"/>
      <c r="F10" s="15"/>
      <c r="G10" s="16"/>
      <c r="H10" s="17"/>
    </row>
    <row r="11" spans="2:8" ht="25.5" x14ac:dyDescent="0.2">
      <c r="B11" s="51" t="s">
        <v>259</v>
      </c>
      <c r="C11" s="19" t="s">
        <v>219</v>
      </c>
      <c r="D11" s="20"/>
      <c r="E11" s="20"/>
      <c r="F11" s="37"/>
      <c r="G11" s="16"/>
      <c r="H11" s="38"/>
    </row>
    <row r="12" spans="2:8" x14ac:dyDescent="0.2">
      <c r="B12" s="42"/>
      <c r="C12" s="13"/>
      <c r="D12" s="20"/>
      <c r="E12" s="20"/>
      <c r="F12" s="37"/>
      <c r="G12" s="16"/>
      <c r="H12" s="38"/>
    </row>
    <row r="13" spans="2:8" ht="25.5" x14ac:dyDescent="0.2">
      <c r="B13" s="42" t="s">
        <v>268</v>
      </c>
      <c r="C13" s="13" t="s">
        <v>220</v>
      </c>
      <c r="D13" s="20" t="s">
        <v>11</v>
      </c>
      <c r="E13" s="139">
        <v>1</v>
      </c>
      <c r="F13" s="15"/>
      <c r="G13" s="22"/>
      <c r="H13" s="38"/>
    </row>
    <row r="14" spans="2:8" x14ac:dyDescent="0.2">
      <c r="B14" s="51"/>
      <c r="C14" s="13"/>
      <c r="D14" s="20"/>
      <c r="E14" s="140"/>
      <c r="F14" s="15"/>
      <c r="G14" s="22"/>
      <c r="H14" s="38"/>
    </row>
    <row r="15" spans="2:8" ht="25.5" x14ac:dyDescent="0.2">
      <c r="B15" s="42" t="s">
        <v>260</v>
      </c>
      <c r="C15" s="13" t="s">
        <v>250</v>
      </c>
      <c r="D15" s="20"/>
      <c r="E15" s="140"/>
      <c r="F15" s="15"/>
      <c r="G15" s="22"/>
      <c r="H15" s="39"/>
    </row>
    <row r="16" spans="2:8" x14ac:dyDescent="0.2">
      <c r="B16" s="51"/>
      <c r="C16" s="13"/>
      <c r="D16" s="20"/>
      <c r="E16" s="140"/>
      <c r="F16" s="15"/>
      <c r="G16" s="22"/>
      <c r="H16" s="39"/>
    </row>
    <row r="17" spans="2:8" x14ac:dyDescent="0.2">
      <c r="B17" s="42" t="s">
        <v>34</v>
      </c>
      <c r="C17" s="13" t="s">
        <v>239</v>
      </c>
      <c r="D17" s="20"/>
      <c r="E17" s="140"/>
      <c r="F17" s="15"/>
      <c r="G17" s="22"/>
      <c r="H17" s="39"/>
    </row>
    <row r="18" spans="2:8" x14ac:dyDescent="0.2">
      <c r="B18" s="51"/>
      <c r="C18" s="13"/>
      <c r="D18" s="20"/>
      <c r="E18" s="140"/>
      <c r="F18" s="15"/>
      <c r="G18" s="22"/>
      <c r="H18" s="39"/>
    </row>
    <row r="19" spans="2:8" x14ac:dyDescent="0.2">
      <c r="B19" s="42" t="s">
        <v>66</v>
      </c>
      <c r="C19" s="13" t="s">
        <v>237</v>
      </c>
      <c r="D19" s="20" t="s">
        <v>192</v>
      </c>
      <c r="E19" s="141">
        <v>500000</v>
      </c>
      <c r="F19" s="15">
        <v>1</v>
      </c>
      <c r="G19" s="22">
        <f t="shared" ref="G19:G37" si="0">IF(D19="","",E19*F19)</f>
        <v>500000</v>
      </c>
      <c r="H19" s="38"/>
    </row>
    <row r="20" spans="2:8" x14ac:dyDescent="0.2">
      <c r="B20" s="42"/>
      <c r="C20" s="13"/>
      <c r="D20" s="20"/>
      <c r="E20" s="141"/>
      <c r="F20" s="15"/>
      <c r="G20" s="22"/>
      <c r="H20" s="38"/>
    </row>
    <row r="21" spans="2:8" ht="25.5" x14ac:dyDescent="0.2">
      <c r="B21" s="42" t="s">
        <v>67</v>
      </c>
      <c r="C21" s="13" t="s">
        <v>261</v>
      </c>
      <c r="D21" s="20" t="s">
        <v>25</v>
      </c>
      <c r="E21" s="141">
        <f>E19</f>
        <v>500000</v>
      </c>
      <c r="F21" s="15"/>
      <c r="G21" s="22"/>
    </row>
    <row r="22" spans="2:8" x14ac:dyDescent="0.2">
      <c r="B22" s="42"/>
      <c r="C22" s="1"/>
      <c r="D22" s="20"/>
      <c r="E22" s="141"/>
      <c r="F22" s="15"/>
      <c r="G22" s="22"/>
    </row>
    <row r="23" spans="2:8" x14ac:dyDescent="0.2">
      <c r="B23" s="42" t="s">
        <v>35</v>
      </c>
      <c r="C23" s="13" t="s">
        <v>238</v>
      </c>
      <c r="D23" s="20"/>
      <c r="E23" s="141"/>
      <c r="F23" s="15"/>
      <c r="G23" s="22"/>
    </row>
    <row r="24" spans="2:8" x14ac:dyDescent="0.2">
      <c r="B24" s="42"/>
      <c r="C24" s="13"/>
      <c r="D24" s="20"/>
      <c r="E24" s="141"/>
      <c r="F24" s="15"/>
      <c r="G24" s="22"/>
    </row>
    <row r="25" spans="2:8" x14ac:dyDescent="0.2">
      <c r="B25" s="42" t="s">
        <v>108</v>
      </c>
      <c r="C25" s="13" t="s">
        <v>237</v>
      </c>
      <c r="D25" s="20" t="s">
        <v>192</v>
      </c>
      <c r="E25" s="141">
        <v>500000</v>
      </c>
      <c r="F25" s="15">
        <v>1</v>
      </c>
      <c r="G25" s="22">
        <f t="shared" si="0"/>
        <v>500000</v>
      </c>
    </row>
    <row r="26" spans="2:8" x14ac:dyDescent="0.2">
      <c r="B26" s="42"/>
      <c r="C26" s="13"/>
      <c r="D26" s="20"/>
      <c r="E26" s="141"/>
      <c r="F26" s="15"/>
      <c r="G26" s="22"/>
    </row>
    <row r="27" spans="2:8" ht="25.5" x14ac:dyDescent="0.2">
      <c r="B27" s="42" t="s">
        <v>109</v>
      </c>
      <c r="C27" s="13" t="s">
        <v>262</v>
      </c>
      <c r="D27" s="20" t="s">
        <v>25</v>
      </c>
      <c r="E27" s="141">
        <f>E25</f>
        <v>500000</v>
      </c>
      <c r="F27" s="15"/>
      <c r="G27" s="22"/>
      <c r="H27" s="39"/>
    </row>
    <row r="28" spans="2:8" x14ac:dyDescent="0.2">
      <c r="B28" s="42"/>
      <c r="C28" s="13"/>
      <c r="D28" s="20"/>
      <c r="E28" s="141"/>
      <c r="F28" s="15"/>
      <c r="G28" s="22"/>
      <c r="H28" s="17"/>
    </row>
    <row r="29" spans="2:8" s="34" customFormat="1" x14ac:dyDescent="0.2">
      <c r="B29" s="42" t="s">
        <v>36</v>
      </c>
      <c r="C29" s="13" t="s">
        <v>240</v>
      </c>
      <c r="D29" s="20"/>
      <c r="E29" s="141"/>
      <c r="F29" s="15"/>
      <c r="G29" s="22"/>
      <c r="H29" s="17"/>
    </row>
    <row r="30" spans="2:8" x14ac:dyDescent="0.2">
      <c r="B30" s="42"/>
      <c r="C30" s="13"/>
      <c r="D30" s="20"/>
      <c r="E30" s="141"/>
      <c r="F30" s="15"/>
      <c r="G30" s="22"/>
      <c r="H30" s="39"/>
    </row>
    <row r="31" spans="2:8" x14ac:dyDescent="0.2">
      <c r="B31" s="42" t="s">
        <v>118</v>
      </c>
      <c r="C31" s="13" t="s">
        <v>237</v>
      </c>
      <c r="D31" s="20" t="s">
        <v>192</v>
      </c>
      <c r="E31" s="141">
        <v>500000</v>
      </c>
      <c r="F31" s="15">
        <v>1</v>
      </c>
      <c r="G31" s="22">
        <f t="shared" si="0"/>
        <v>500000</v>
      </c>
      <c r="H31" s="39"/>
    </row>
    <row r="32" spans="2:8" x14ac:dyDescent="0.2">
      <c r="B32" s="42"/>
      <c r="C32" s="13"/>
      <c r="D32" s="20"/>
      <c r="E32" s="141"/>
      <c r="F32" s="15"/>
      <c r="G32" s="22"/>
      <c r="H32" s="38"/>
    </row>
    <row r="33" spans="2:8" ht="25.5" x14ac:dyDescent="0.2">
      <c r="B33" s="42" t="s">
        <v>119</v>
      </c>
      <c r="C33" s="13" t="s">
        <v>263</v>
      </c>
      <c r="D33" s="20" t="s">
        <v>25</v>
      </c>
      <c r="E33" s="141">
        <f>E31</f>
        <v>500000</v>
      </c>
      <c r="F33" s="15"/>
      <c r="G33" s="22"/>
      <c r="H33" s="38"/>
    </row>
    <row r="34" spans="2:8" x14ac:dyDescent="0.2">
      <c r="B34" s="42"/>
      <c r="C34" s="13"/>
      <c r="D34" s="20"/>
      <c r="E34" s="141"/>
      <c r="F34" s="15"/>
      <c r="G34" s="22"/>
      <c r="H34" s="38"/>
    </row>
    <row r="35" spans="2:8" ht="27" customHeight="1" x14ac:dyDescent="0.2">
      <c r="B35" s="42" t="s">
        <v>37</v>
      </c>
      <c r="C35" s="13" t="s">
        <v>252</v>
      </c>
      <c r="D35" s="20"/>
      <c r="E35" s="141"/>
      <c r="F35" s="15"/>
      <c r="G35" s="22"/>
      <c r="H35" s="38"/>
    </row>
    <row r="36" spans="2:8" x14ac:dyDescent="0.2">
      <c r="B36" s="42"/>
      <c r="C36" s="13"/>
      <c r="D36" s="20"/>
      <c r="E36" s="141"/>
      <c r="F36" s="15"/>
      <c r="G36" s="22"/>
      <c r="H36" s="38"/>
    </row>
    <row r="37" spans="2:8" x14ac:dyDescent="0.2">
      <c r="B37" s="42" t="s">
        <v>120</v>
      </c>
      <c r="C37" s="13" t="s">
        <v>253</v>
      </c>
      <c r="D37" s="20" t="s">
        <v>192</v>
      </c>
      <c r="E37" s="141">
        <v>100000</v>
      </c>
      <c r="F37" s="15">
        <v>1</v>
      </c>
      <c r="G37" s="22">
        <f t="shared" si="0"/>
        <v>100000</v>
      </c>
      <c r="H37" s="38"/>
    </row>
    <row r="38" spans="2:8" x14ac:dyDescent="0.2">
      <c r="B38" s="42"/>
      <c r="C38" s="13"/>
      <c r="D38" s="20"/>
      <c r="E38" s="141"/>
      <c r="F38" s="15"/>
      <c r="G38" s="22"/>
      <c r="H38" s="38"/>
    </row>
    <row r="39" spans="2:8" ht="25.5" x14ac:dyDescent="0.2">
      <c r="B39" s="42" t="s">
        <v>241</v>
      </c>
      <c r="C39" s="13" t="s">
        <v>264</v>
      </c>
      <c r="D39" s="20" t="s">
        <v>25</v>
      </c>
      <c r="E39" s="141">
        <f>E37</f>
        <v>100000</v>
      </c>
      <c r="F39" s="15"/>
      <c r="G39" s="22"/>
      <c r="H39" s="38"/>
    </row>
    <row r="40" spans="2:8" x14ac:dyDescent="0.2">
      <c r="B40" s="42"/>
      <c r="C40" s="13"/>
      <c r="D40" s="20"/>
      <c r="E40" s="141"/>
      <c r="F40" s="15"/>
      <c r="G40" s="22"/>
      <c r="H40" s="38"/>
    </row>
    <row r="41" spans="2:8" x14ac:dyDescent="0.2">
      <c r="B41" s="42" t="s">
        <v>265</v>
      </c>
      <c r="C41" s="13" t="s">
        <v>254</v>
      </c>
      <c r="D41" s="20"/>
      <c r="E41" s="141"/>
      <c r="F41" s="15"/>
      <c r="G41" s="22"/>
      <c r="H41" s="38"/>
    </row>
    <row r="42" spans="2:8" x14ac:dyDescent="0.2">
      <c r="B42" s="42"/>
      <c r="C42" s="13"/>
      <c r="D42" s="20"/>
      <c r="E42" s="141"/>
      <c r="F42" s="15"/>
      <c r="G42" s="22"/>
      <c r="H42" s="38"/>
    </row>
    <row r="43" spans="2:8" x14ac:dyDescent="0.2">
      <c r="B43" s="42" t="s">
        <v>34</v>
      </c>
      <c r="C43" s="13" t="s">
        <v>255</v>
      </c>
      <c r="D43" s="20" t="s">
        <v>192</v>
      </c>
      <c r="E43" s="141">
        <v>500000</v>
      </c>
      <c r="F43" s="15">
        <v>1</v>
      </c>
      <c r="G43" s="22">
        <f t="shared" ref="G43:G63" si="1">IF(D43="","",E43*F43)</f>
        <v>500000</v>
      </c>
      <c r="H43" s="38"/>
    </row>
    <row r="44" spans="2:8" x14ac:dyDescent="0.2">
      <c r="B44" s="42"/>
      <c r="C44" s="13"/>
      <c r="D44" s="20"/>
      <c r="E44" s="141"/>
      <c r="F44" s="15"/>
      <c r="G44" s="22"/>
      <c r="H44" s="38"/>
    </row>
    <row r="45" spans="2:8" x14ac:dyDescent="0.2">
      <c r="B45" s="42" t="s">
        <v>35</v>
      </c>
      <c r="C45" s="13" t="s">
        <v>244</v>
      </c>
      <c r="D45" s="20" t="s">
        <v>192</v>
      </c>
      <c r="E45" s="141">
        <v>50000</v>
      </c>
      <c r="F45" s="15">
        <v>1</v>
      </c>
      <c r="G45" s="22">
        <f t="shared" si="1"/>
        <v>50000</v>
      </c>
      <c r="H45" s="38"/>
    </row>
    <row r="46" spans="2:8" x14ac:dyDescent="0.2">
      <c r="B46" s="42"/>
      <c r="C46" s="13"/>
      <c r="D46" s="20"/>
      <c r="E46" s="141"/>
      <c r="F46" s="15"/>
      <c r="G46" s="22"/>
      <c r="H46" s="38"/>
    </row>
    <row r="47" spans="2:8" ht="25.5" x14ac:dyDescent="0.2">
      <c r="B47" s="42" t="s">
        <v>40</v>
      </c>
      <c r="C47" s="13" t="s">
        <v>266</v>
      </c>
      <c r="D47" s="20" t="s">
        <v>25</v>
      </c>
      <c r="E47" s="141">
        <f>E43+E45</f>
        <v>550000</v>
      </c>
      <c r="F47" s="15"/>
      <c r="G47" s="22"/>
      <c r="H47" s="38"/>
    </row>
    <row r="48" spans="2:8" x14ac:dyDescent="0.2">
      <c r="B48" s="42"/>
      <c r="C48" s="13"/>
      <c r="D48" s="20"/>
      <c r="E48" s="141"/>
      <c r="F48" s="15"/>
      <c r="G48" s="22"/>
      <c r="H48" s="38"/>
    </row>
    <row r="49" spans="2:8" x14ac:dyDescent="0.2">
      <c r="B49" s="42" t="s">
        <v>37</v>
      </c>
      <c r="C49" s="13" t="s">
        <v>256</v>
      </c>
      <c r="D49" s="20"/>
      <c r="E49" s="141"/>
      <c r="F49" s="15"/>
      <c r="G49" s="22"/>
      <c r="H49" s="38"/>
    </row>
    <row r="50" spans="2:8" x14ac:dyDescent="0.2">
      <c r="B50" s="42"/>
      <c r="C50" s="13"/>
      <c r="D50" s="20"/>
      <c r="E50" s="141"/>
      <c r="F50" s="15"/>
      <c r="G50" s="22"/>
      <c r="H50" s="38"/>
    </row>
    <row r="51" spans="2:8" x14ac:dyDescent="0.2">
      <c r="B51" s="42" t="s">
        <v>120</v>
      </c>
      <c r="C51" s="13" t="s">
        <v>257</v>
      </c>
      <c r="D51" s="20" t="s">
        <v>192</v>
      </c>
      <c r="E51" s="141">
        <v>900000</v>
      </c>
      <c r="F51" s="15">
        <v>1</v>
      </c>
      <c r="G51" s="22">
        <f t="shared" si="1"/>
        <v>900000</v>
      </c>
      <c r="H51" s="38"/>
    </row>
    <row r="52" spans="2:8" x14ac:dyDescent="0.2">
      <c r="B52" s="42"/>
      <c r="C52" s="13"/>
      <c r="D52" s="20"/>
      <c r="E52" s="141"/>
      <c r="F52" s="15"/>
      <c r="G52" s="22"/>
      <c r="H52" s="38"/>
    </row>
    <row r="53" spans="2:8" ht="25.5" x14ac:dyDescent="0.2">
      <c r="B53" s="42" t="s">
        <v>241</v>
      </c>
      <c r="C53" s="13" t="s">
        <v>267</v>
      </c>
      <c r="D53" s="20" t="s">
        <v>25</v>
      </c>
      <c r="E53" s="141">
        <f>E51</f>
        <v>900000</v>
      </c>
      <c r="F53" s="15"/>
      <c r="G53" s="22"/>
      <c r="H53" s="38"/>
    </row>
    <row r="54" spans="2:8" x14ac:dyDescent="0.2">
      <c r="B54" s="42"/>
      <c r="C54" s="13"/>
      <c r="D54" s="35"/>
      <c r="E54" s="141"/>
      <c r="F54" s="15"/>
      <c r="G54" s="22"/>
    </row>
    <row r="55" spans="2:8" ht="25.5" x14ac:dyDescent="0.2">
      <c r="B55" s="42" t="s">
        <v>38</v>
      </c>
      <c r="C55" s="13" t="s">
        <v>245</v>
      </c>
      <c r="D55" s="20"/>
      <c r="E55" s="141"/>
      <c r="F55" s="15"/>
      <c r="G55" s="22"/>
      <c r="H55" s="38"/>
    </row>
    <row r="56" spans="2:8" x14ac:dyDescent="0.2">
      <c r="B56" s="42"/>
      <c r="C56" s="13"/>
      <c r="D56" s="20"/>
      <c r="E56" s="141"/>
      <c r="F56" s="15"/>
      <c r="G56" s="22"/>
      <c r="H56" s="41"/>
    </row>
    <row r="57" spans="2:8" x14ac:dyDescent="0.2">
      <c r="B57" s="42" t="s">
        <v>242</v>
      </c>
      <c r="C57" s="13" t="s">
        <v>258</v>
      </c>
      <c r="D57" s="20" t="s">
        <v>221</v>
      </c>
      <c r="E57" s="141">
        <v>60</v>
      </c>
      <c r="F57" s="15"/>
      <c r="G57" s="22"/>
    </row>
    <row r="58" spans="2:8" x14ac:dyDescent="0.2">
      <c r="B58" s="42"/>
      <c r="C58" s="13"/>
      <c r="D58" s="20"/>
      <c r="E58" s="141"/>
      <c r="F58" s="15"/>
      <c r="G58" s="22"/>
      <c r="H58" s="38"/>
    </row>
    <row r="59" spans="2:8" x14ac:dyDescent="0.2">
      <c r="B59" s="42" t="s">
        <v>243</v>
      </c>
      <c r="C59" s="13" t="s">
        <v>246</v>
      </c>
      <c r="D59" s="20" t="s">
        <v>221</v>
      </c>
      <c r="E59" s="141">
        <v>60</v>
      </c>
      <c r="F59" s="15"/>
      <c r="G59" s="22"/>
      <c r="H59" s="38"/>
    </row>
    <row r="60" spans="2:8" ht="6" customHeight="1" x14ac:dyDescent="0.2">
      <c r="B60" s="42"/>
      <c r="C60" s="13"/>
      <c r="D60" s="20"/>
      <c r="E60" s="141"/>
      <c r="F60" s="15"/>
      <c r="G60" s="22"/>
      <c r="H60" s="38"/>
    </row>
    <row r="61" spans="2:8" x14ac:dyDescent="0.2">
      <c r="B61" s="42" t="s">
        <v>39</v>
      </c>
      <c r="C61" s="142" t="s">
        <v>319</v>
      </c>
      <c r="D61" s="140"/>
      <c r="E61" s="141"/>
      <c r="F61" s="15"/>
      <c r="G61" s="22"/>
      <c r="H61" s="38"/>
    </row>
    <row r="62" spans="2:8" ht="6.95" customHeight="1" x14ac:dyDescent="0.2">
      <c r="B62" s="42"/>
      <c r="C62" s="142"/>
      <c r="D62" s="140"/>
      <c r="E62" s="141"/>
      <c r="F62" s="15"/>
      <c r="G62" s="22"/>
      <c r="H62" s="38"/>
    </row>
    <row r="63" spans="2:8" x14ac:dyDescent="0.2">
      <c r="B63" s="42"/>
      <c r="C63" s="143" t="s">
        <v>317</v>
      </c>
      <c r="D63" s="140" t="s">
        <v>193</v>
      </c>
      <c r="E63" s="141">
        <v>50000</v>
      </c>
      <c r="F63" s="15">
        <v>1</v>
      </c>
      <c r="G63" s="22">
        <f t="shared" si="1"/>
        <v>50000</v>
      </c>
      <c r="H63" s="38"/>
    </row>
    <row r="64" spans="2:8" x14ac:dyDescent="0.2">
      <c r="B64" s="42"/>
      <c r="C64" s="142"/>
      <c r="D64" s="140"/>
      <c r="E64" s="141"/>
      <c r="F64" s="15"/>
      <c r="G64" s="22"/>
      <c r="H64" s="38"/>
    </row>
    <row r="65" spans="2:8" ht="24" x14ac:dyDescent="0.2">
      <c r="B65" s="42"/>
      <c r="C65" s="143" t="s">
        <v>318</v>
      </c>
      <c r="D65" s="140" t="s">
        <v>25</v>
      </c>
      <c r="E65" s="141">
        <f>E63</f>
        <v>50000</v>
      </c>
      <c r="F65" s="15"/>
      <c r="G65" s="22"/>
      <c r="H65" s="38"/>
    </row>
    <row r="66" spans="2:8" s="26" customFormat="1" ht="18" customHeight="1" x14ac:dyDescent="0.2">
      <c r="B66" s="96" t="str">
        <f>$B$11</f>
        <v>E</v>
      </c>
      <c r="C66" s="297" t="s">
        <v>228</v>
      </c>
      <c r="D66" s="298"/>
      <c r="E66" s="298"/>
      <c r="F66" s="299"/>
      <c r="G66" s="196"/>
      <c r="H66" s="32"/>
    </row>
  </sheetData>
  <mergeCells count="5">
    <mergeCell ref="E2:G2"/>
    <mergeCell ref="B5:F5"/>
    <mergeCell ref="G5:G8"/>
    <mergeCell ref="B6:F8"/>
    <mergeCell ref="C66:F66"/>
  </mergeCells>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2" id="{4897BEB2-C6F8-4198-BF87-C3BCBC877508}">
            <xm:f>AND(Information!$C$8=FALSE,$D13&lt;&gt;"P C Sum",$D13&lt;&gt;"PC Sum",$D13&lt;&gt;"P Sum",$D13&lt;&gt;"Prov Sum")</xm:f>
            <x14:dxf>
              <font>
                <strike val="0"/>
                <color theme="0"/>
              </font>
              <numFmt numFmtId="4" formatCode="#,##0.00"/>
            </x14:dxf>
          </x14:cfRule>
          <xm:sqref>F13:G65</xm:sqref>
        </x14:conditionalFormatting>
        <x14:conditionalFormatting xmlns:xm="http://schemas.microsoft.com/office/excel/2006/main">
          <x14:cfRule type="expression" priority="1" id="{DF665730-5D0D-471E-A5C5-B72306870DE5}">
            <xm:f>AND(Information!$C$8=FALSE,$D66&lt;&gt;"P C Sum",$D66&lt;&gt;"PC Sum",$D66&lt;&gt;"P Sum",$D66&lt;&gt;"Prov Sum")</xm:f>
            <x14:dxf>
              <font>
                <strike val="0"/>
                <color theme="0"/>
              </font>
              <numFmt numFmtId="4" formatCode="#,##0.00"/>
            </x14:dxf>
          </x14:cfRule>
          <xm:sqref>G66</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1:M164"/>
  <sheetViews>
    <sheetView showGridLines="0" view="pageBreakPreview" zoomScale="115" zoomScaleNormal="70" zoomScaleSheetLayoutView="115" zoomScalePageLayoutView="150" workbookViewId="0">
      <selection activeCell="B14" sqref="B14"/>
    </sheetView>
  </sheetViews>
  <sheetFormatPr defaultColWidth="8.85546875" defaultRowHeight="12.75" x14ac:dyDescent="0.2"/>
  <cols>
    <col min="1" max="1" width="2" style="77" customWidth="1"/>
    <col min="2" max="2" width="8.42578125" style="149" customWidth="1"/>
    <col min="3" max="3" width="55.85546875" style="66" customWidth="1"/>
    <col min="4" max="4" width="6.5703125" style="66" customWidth="1"/>
    <col min="5" max="5" width="21.85546875" style="88" customWidth="1"/>
    <col min="6" max="6" width="1.42578125" style="77" customWidth="1"/>
    <col min="7" max="7" width="4.42578125" style="77" customWidth="1"/>
    <col min="8" max="8" width="9.5703125" style="77" customWidth="1"/>
    <col min="9" max="9" width="11.42578125" style="89" customWidth="1"/>
    <col min="10" max="10" width="11.5703125" style="77" bestFit="1" customWidth="1"/>
    <col min="11" max="11" width="8.85546875" style="77"/>
    <col min="12" max="12" width="15.42578125" style="77" customWidth="1"/>
    <col min="13" max="13" width="12.5703125" style="77" customWidth="1"/>
    <col min="14" max="14" width="9.42578125" style="77" customWidth="1"/>
    <col min="15" max="16384" width="8.85546875" style="77"/>
  </cols>
  <sheetData>
    <row r="1" spans="2:13" s="61" customFormat="1" ht="18" customHeight="1" x14ac:dyDescent="0.2">
      <c r="B1" s="2" t="str">
        <f>Client1</f>
        <v>Province of KwaZulu-Natal</v>
      </c>
      <c r="C1" s="63"/>
      <c r="D1" s="63"/>
      <c r="F1" s="148" t="str">
        <f>"Contract No. "&amp;ContractNo</f>
        <v>Contract No. ZNB01222/00000/00/PMC/INF/21/T</v>
      </c>
      <c r="H1" s="105"/>
      <c r="I1" s="130"/>
      <c r="M1" s="105"/>
    </row>
    <row r="2" spans="2:13" s="61" customFormat="1" ht="15" customHeight="1" x14ac:dyDescent="0.2">
      <c r="B2" s="86" t="str">
        <f>Client2</f>
        <v>Department of Transport</v>
      </c>
      <c r="C2" s="63"/>
      <c r="D2" s="63"/>
      <c r="E2" s="105"/>
      <c r="F2" s="105"/>
      <c r="G2" s="105"/>
      <c r="H2" s="105"/>
      <c r="I2" s="130"/>
      <c r="K2" s="62"/>
      <c r="L2" s="62"/>
      <c r="M2" s="105"/>
    </row>
    <row r="3" spans="2:13" s="61" customFormat="1" x14ac:dyDescent="0.2">
      <c r="B3" s="129"/>
      <c r="C3" s="63"/>
      <c r="D3" s="63"/>
      <c r="E3" s="105"/>
      <c r="F3" s="105"/>
      <c r="G3" s="105"/>
      <c r="H3" s="105"/>
      <c r="I3" s="130"/>
      <c r="K3" s="62"/>
      <c r="L3" s="62"/>
      <c r="M3" s="105"/>
    </row>
    <row r="4" spans="2:13" s="61" customFormat="1" x14ac:dyDescent="0.2">
      <c r="B4" s="129"/>
      <c r="C4" s="63"/>
      <c r="D4" s="63"/>
      <c r="E4" s="105"/>
      <c r="F4" s="105"/>
      <c r="G4" s="105"/>
      <c r="H4" s="105"/>
      <c r="I4" s="130"/>
      <c r="K4" s="62"/>
      <c r="L4" s="62"/>
      <c r="M4" s="105"/>
    </row>
    <row r="5" spans="2:13" x14ac:dyDescent="0.2">
      <c r="B5" s="154" t="str">
        <f>'[3]Sch F'!B6</f>
        <v>SCHEDULE F: EXPANDED PUBLIC WORKS PROGRAMME</v>
      </c>
      <c r="C5" s="104"/>
      <c r="D5" s="104"/>
      <c r="E5" s="104"/>
    </row>
    <row r="6" spans="2:13" x14ac:dyDescent="0.2">
      <c r="B6" s="106"/>
      <c r="C6" s="151"/>
      <c r="D6" s="151"/>
      <c r="E6" s="151"/>
    </row>
    <row r="7" spans="2:13" x14ac:dyDescent="0.2">
      <c r="B7" s="292" t="s">
        <v>325</v>
      </c>
      <c r="C7" s="292"/>
      <c r="D7" s="292"/>
      <c r="E7" s="292"/>
    </row>
    <row r="8" spans="2:13" x14ac:dyDescent="0.2">
      <c r="B8" s="155"/>
      <c r="C8" s="155"/>
      <c r="D8" s="155"/>
      <c r="E8" s="155"/>
    </row>
    <row r="9" spans="2:13" ht="24" customHeight="1" x14ac:dyDescent="0.2">
      <c r="B9" s="291" t="str">
        <f>ContractDescription</f>
        <v>PROVISION OF ROUTINE AND SAFETY MAINTENANCE ON VARIOUS ROADS WITHIN THE NEW HANOVER ZONE - UMSHWATHI AREA OFFICE</v>
      </c>
      <c r="C9" s="291"/>
      <c r="D9" s="291"/>
      <c r="E9" s="291"/>
      <c r="F9" s="149"/>
      <c r="G9" s="260"/>
      <c r="H9" s="149"/>
    </row>
    <row r="10" spans="2:13" ht="3.95" customHeight="1" x14ac:dyDescent="0.2">
      <c r="B10" s="293"/>
      <c r="C10" s="293"/>
      <c r="D10" s="293"/>
      <c r="E10" s="293"/>
    </row>
    <row r="11" spans="2:13" s="104" customFormat="1" ht="24" customHeight="1" x14ac:dyDescent="0.2">
      <c r="B11" s="131" t="s">
        <v>233</v>
      </c>
      <c r="C11" s="132" t="s">
        <v>1</v>
      </c>
      <c r="D11" s="157" t="s">
        <v>222</v>
      </c>
      <c r="E11" s="133" t="s">
        <v>5</v>
      </c>
      <c r="I11" s="134"/>
    </row>
    <row r="12" spans="2:13" ht="21" customHeight="1" x14ac:dyDescent="0.2">
      <c r="B12" s="153" t="s">
        <v>259</v>
      </c>
      <c r="C12" s="158" t="str">
        <f>'Chapter E'!C11</f>
        <v>EXPANDED PUBLIC WORKS PROGRAMME (EPWP)</v>
      </c>
      <c r="D12" s="162"/>
      <c r="E12" s="198"/>
      <c r="H12" s="104"/>
      <c r="I12" s="136"/>
    </row>
    <row r="13" spans="2:13" ht="9" customHeight="1" thickBot="1" x14ac:dyDescent="0.25">
      <c r="B13" s="137"/>
      <c r="C13" s="150"/>
      <c r="D13" s="163"/>
      <c r="E13" s="199"/>
      <c r="H13" s="104"/>
      <c r="I13" s="136"/>
    </row>
    <row r="14" spans="2:13" ht="21.95" customHeight="1" thickBot="1" x14ac:dyDescent="0.25">
      <c r="B14" s="304" t="s">
        <v>228</v>
      </c>
      <c r="C14" s="160"/>
      <c r="D14" s="161"/>
      <c r="E14" s="200"/>
    </row>
    <row r="15" spans="2:13" x14ac:dyDescent="0.2">
      <c r="E15" s="138"/>
      <c r="G15" s="164"/>
    </row>
    <row r="66" spans="2:8" x14ac:dyDescent="0.2">
      <c r="B66" s="8"/>
      <c r="C66" s="8"/>
      <c r="D66" s="8"/>
      <c r="E66" s="8"/>
      <c r="F66" s="149"/>
      <c r="G66" s="149"/>
      <c r="H66" s="149"/>
    </row>
    <row r="164" spans="2:8" x14ac:dyDescent="0.2">
      <c r="B164" s="8"/>
      <c r="C164" s="8"/>
      <c r="D164" s="8"/>
      <c r="E164" s="8"/>
      <c r="F164" s="149"/>
      <c r="G164" s="149"/>
      <c r="H164" s="149"/>
    </row>
  </sheetData>
  <mergeCells count="3">
    <mergeCell ref="B7:E7"/>
    <mergeCell ref="B9:E9"/>
    <mergeCell ref="B10:E10"/>
  </mergeCells>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1" id="{AFA2E833-3E73-4AC2-8724-4C77555EDA82}">
            <xm:f>AND(Information!$C$8=FALSE,$D12&lt;&gt;"P C Sum",$D12&lt;&gt;"PC Sum",$D12&lt;&gt;"P Sum",$D12&lt;&gt;"Prov Sum")</xm:f>
            <x14:dxf>
              <font>
                <strike val="0"/>
                <color theme="0"/>
              </font>
              <numFmt numFmtId="4" formatCode="#,##0.00"/>
            </x14:dxf>
          </x14:cfRule>
          <xm:sqref>E12:E14</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23"/>
  <sheetViews>
    <sheetView tabSelected="1" view="pageBreakPreview" topLeftCell="A19" zoomScaleNormal="70" zoomScaleSheetLayoutView="100" zoomScalePageLayoutView="125" workbookViewId="0">
      <selection activeCell="J31" sqref="J31"/>
    </sheetView>
  </sheetViews>
  <sheetFormatPr defaultColWidth="6.85546875" defaultRowHeight="12.75" x14ac:dyDescent="0.2"/>
  <cols>
    <col min="1" max="1" width="0.85546875" style="1" customWidth="1"/>
    <col min="2" max="2" width="11.5703125" style="33" customWidth="1"/>
    <col min="3" max="3" width="45.5703125" style="3" customWidth="1"/>
    <col min="4" max="4" width="13.5703125" style="4" customWidth="1"/>
    <col min="5" max="5" width="15.5703125" style="4" customWidth="1"/>
    <col min="6" max="6" width="14" style="1" customWidth="1"/>
    <col min="7" max="7" width="15.5703125" style="5" customWidth="1"/>
    <col min="8" max="8" width="0.85546875" style="5" customWidth="1"/>
    <col min="9" max="16384" width="6.85546875" style="1"/>
  </cols>
  <sheetData>
    <row r="1" spans="2:8" x14ac:dyDescent="0.2">
      <c r="G1" s="5">
        <f>MAX(G9:G496)</f>
        <v>12344741</v>
      </c>
    </row>
    <row r="2" spans="2:8" x14ac:dyDescent="0.2">
      <c r="B2" s="79" t="str">
        <f>Client1</f>
        <v>Province of KwaZulu-Natal</v>
      </c>
      <c r="C2" s="80"/>
      <c r="D2" s="55"/>
      <c r="E2" s="274" t="str">
        <f>"Contract No. "&amp;ContractNo</f>
        <v>Contract No. ZNB01222/00000/00/PMC/INF/21/T</v>
      </c>
      <c r="F2" s="274"/>
      <c r="G2" s="274"/>
    </row>
    <row r="3" spans="2:8" x14ac:dyDescent="0.2">
      <c r="B3" s="100" t="str">
        <f>Client2</f>
        <v>Department of Transport</v>
      </c>
      <c r="C3" s="80"/>
      <c r="D3" s="55"/>
      <c r="E3" s="55"/>
      <c r="F3" s="56"/>
      <c r="G3" s="81"/>
    </row>
    <row r="4" spans="2:8" x14ac:dyDescent="0.2">
      <c r="B4" s="57"/>
      <c r="C4" s="57"/>
      <c r="D4" s="101"/>
      <c r="E4" s="101"/>
      <c r="F4" s="59"/>
      <c r="G4" s="82"/>
    </row>
    <row r="5" spans="2:8" x14ac:dyDescent="0.2">
      <c r="B5" s="265" t="s">
        <v>288</v>
      </c>
      <c r="C5" s="266"/>
      <c r="D5" s="266"/>
      <c r="E5" s="266"/>
      <c r="F5" s="266"/>
      <c r="G5" s="294" t="str">
        <f>"CHAPTER "&amp;B11</f>
        <v>CHAPTER F</v>
      </c>
      <c r="H5" s="102"/>
    </row>
    <row r="6" spans="2:8" ht="6" customHeight="1" x14ac:dyDescent="0.2">
      <c r="B6" s="270" t="str">
        <f>ContractDescription</f>
        <v>PROVISION OF ROUTINE AND SAFETY MAINTENANCE ON VARIOUS ROADS WITHIN THE NEW HANOVER ZONE - UMSHWATHI AREA OFFICE</v>
      </c>
      <c r="C6" s="271"/>
      <c r="D6" s="271"/>
      <c r="E6" s="271"/>
      <c r="F6" s="271"/>
      <c r="G6" s="295"/>
      <c r="H6" s="106"/>
    </row>
    <row r="7" spans="2:8" x14ac:dyDescent="0.2">
      <c r="B7" s="270"/>
      <c r="C7" s="271"/>
      <c r="D7" s="271"/>
      <c r="E7" s="271"/>
      <c r="F7" s="271"/>
      <c r="G7" s="295"/>
      <c r="H7" s="106"/>
    </row>
    <row r="8" spans="2:8" ht="6" customHeight="1" x14ac:dyDescent="0.2">
      <c r="B8" s="272"/>
      <c r="C8" s="273"/>
      <c r="D8" s="273"/>
      <c r="E8" s="273"/>
      <c r="F8" s="273"/>
      <c r="G8" s="296"/>
      <c r="H8" s="106"/>
    </row>
    <row r="9" spans="2:8" s="8" customFormat="1" ht="24" customHeight="1" x14ac:dyDescent="0.2">
      <c r="B9" s="9" t="s">
        <v>0</v>
      </c>
      <c r="C9" s="10" t="s">
        <v>1</v>
      </c>
      <c r="D9" s="10" t="s">
        <v>2</v>
      </c>
      <c r="E9" s="10" t="s">
        <v>3</v>
      </c>
      <c r="F9" s="10" t="s">
        <v>4</v>
      </c>
      <c r="G9" s="10" t="s">
        <v>5</v>
      </c>
      <c r="H9" s="104"/>
    </row>
    <row r="10" spans="2:8" x14ac:dyDescent="0.2">
      <c r="B10" s="12"/>
      <c r="C10" s="13"/>
      <c r="D10" s="14"/>
      <c r="E10" s="14"/>
      <c r="F10" s="15"/>
      <c r="G10" s="16"/>
      <c r="H10" s="17"/>
    </row>
    <row r="11" spans="2:8" x14ac:dyDescent="0.2">
      <c r="B11" s="51" t="s">
        <v>251</v>
      </c>
      <c r="C11" s="19" t="s">
        <v>269</v>
      </c>
      <c r="D11" s="20"/>
      <c r="E11" s="20"/>
      <c r="F11" s="15"/>
      <c r="G11" s="22"/>
      <c r="H11" s="38"/>
    </row>
    <row r="12" spans="2:8" x14ac:dyDescent="0.2">
      <c r="B12" s="42"/>
      <c r="C12" s="13"/>
      <c r="D12" s="20"/>
      <c r="E12" s="20"/>
      <c r="F12" s="15"/>
      <c r="G12" s="22"/>
      <c r="H12" s="38"/>
    </row>
    <row r="13" spans="2:8" x14ac:dyDescent="0.2">
      <c r="B13" s="42" t="s">
        <v>278</v>
      </c>
      <c r="C13" s="13" t="s">
        <v>270</v>
      </c>
      <c r="D13" s="20"/>
      <c r="E13" s="20"/>
      <c r="F13" s="15"/>
      <c r="G13" s="22"/>
      <c r="H13" s="38"/>
    </row>
    <row r="14" spans="2:8" x14ac:dyDescent="0.2">
      <c r="B14" s="51"/>
      <c r="C14" s="13"/>
      <c r="D14" s="20"/>
      <c r="E14" s="20"/>
      <c r="F14" s="15"/>
      <c r="G14" s="22"/>
      <c r="H14" s="38"/>
    </row>
    <row r="15" spans="2:8" ht="25.5" x14ac:dyDescent="0.2">
      <c r="B15" s="42" t="s">
        <v>34</v>
      </c>
      <c r="C15" s="13" t="s">
        <v>271</v>
      </c>
      <c r="D15" s="20"/>
      <c r="E15" s="21"/>
      <c r="F15" s="15"/>
      <c r="G15" s="22"/>
      <c r="H15" s="39"/>
    </row>
    <row r="16" spans="2:8" x14ac:dyDescent="0.2">
      <c r="B16" s="51"/>
      <c r="C16" s="13"/>
      <c r="D16" s="20"/>
      <c r="E16" s="21"/>
      <c r="F16" s="15"/>
      <c r="G16" s="22"/>
      <c r="H16" s="39"/>
    </row>
    <row r="17" spans="2:8" ht="51" x14ac:dyDescent="0.2">
      <c r="B17" s="42" t="s">
        <v>66</v>
      </c>
      <c r="C17" s="13" t="s">
        <v>272</v>
      </c>
      <c r="D17" s="20" t="s">
        <v>33</v>
      </c>
      <c r="E17" s="21">
        <v>4</v>
      </c>
      <c r="F17" s="15"/>
      <c r="G17" s="22"/>
      <c r="H17" s="38"/>
    </row>
    <row r="18" spans="2:8" x14ac:dyDescent="0.2">
      <c r="B18" s="42"/>
      <c r="C18" s="13"/>
      <c r="D18" s="20"/>
      <c r="E18" s="21"/>
      <c r="F18" s="15"/>
      <c r="G18" s="22"/>
      <c r="H18" s="38"/>
    </row>
    <row r="19" spans="2:8" ht="51" x14ac:dyDescent="0.2">
      <c r="B19" s="42" t="s">
        <v>67</v>
      </c>
      <c r="C19" s="13" t="s">
        <v>273</v>
      </c>
      <c r="D19" s="20" t="s">
        <v>33</v>
      </c>
      <c r="E19" s="21">
        <v>5</v>
      </c>
      <c r="F19" s="15"/>
      <c r="G19" s="22"/>
    </row>
    <row r="20" spans="2:8" x14ac:dyDescent="0.2">
      <c r="B20" s="42"/>
      <c r="C20" s="1"/>
      <c r="D20" s="20"/>
      <c r="E20" s="21"/>
      <c r="F20" s="15"/>
      <c r="G20" s="22"/>
    </row>
    <row r="21" spans="2:8" ht="51" x14ac:dyDescent="0.2">
      <c r="B21" s="42" t="s">
        <v>117</v>
      </c>
      <c r="C21" s="13" t="s">
        <v>274</v>
      </c>
      <c r="D21" s="20" t="s">
        <v>33</v>
      </c>
      <c r="E21" s="21">
        <v>5</v>
      </c>
      <c r="F21" s="15"/>
      <c r="G21" s="22"/>
    </row>
    <row r="22" spans="2:8" x14ac:dyDescent="0.2">
      <c r="B22" s="42"/>
      <c r="C22" s="13"/>
      <c r="D22" s="20"/>
      <c r="E22" s="21"/>
      <c r="F22" s="15"/>
      <c r="G22" s="22"/>
    </row>
    <row r="23" spans="2:8" ht="51" x14ac:dyDescent="0.2">
      <c r="B23" s="42" t="s">
        <v>247</v>
      </c>
      <c r="C23" s="13" t="s">
        <v>275</v>
      </c>
      <c r="D23" s="20" t="s">
        <v>33</v>
      </c>
      <c r="E23" s="21">
        <v>2</v>
      </c>
      <c r="F23" s="15"/>
      <c r="G23" s="22"/>
    </row>
    <row r="24" spans="2:8" x14ac:dyDescent="0.2">
      <c r="B24" s="42"/>
      <c r="C24" s="13"/>
      <c r="D24" s="20"/>
      <c r="E24" s="21"/>
      <c r="F24" s="15"/>
      <c r="G24" s="22"/>
    </row>
    <row r="25" spans="2:8" ht="51" x14ac:dyDescent="0.2">
      <c r="B25" s="42" t="s">
        <v>248</v>
      </c>
      <c r="C25" s="13" t="s">
        <v>276</v>
      </c>
      <c r="D25" s="20" t="s">
        <v>33</v>
      </c>
      <c r="E25" s="21">
        <v>0</v>
      </c>
      <c r="F25" s="15"/>
      <c r="G25" s="22"/>
      <c r="H25" s="39"/>
    </row>
    <row r="26" spans="2:8" x14ac:dyDescent="0.2">
      <c r="B26" s="42"/>
      <c r="C26" s="13"/>
      <c r="D26" s="20"/>
      <c r="E26" s="23"/>
      <c r="F26" s="15"/>
      <c r="G26" s="22"/>
      <c r="H26" s="17"/>
    </row>
    <row r="27" spans="2:8" s="34" customFormat="1" ht="51" x14ac:dyDescent="0.2">
      <c r="B27" s="42" t="s">
        <v>249</v>
      </c>
      <c r="C27" s="13" t="s">
        <v>277</v>
      </c>
      <c r="D27" s="20" t="s">
        <v>33</v>
      </c>
      <c r="E27" s="23">
        <v>0</v>
      </c>
      <c r="F27" s="15"/>
      <c r="G27" s="22"/>
      <c r="H27" s="17"/>
    </row>
    <row r="28" spans="2:8" x14ac:dyDescent="0.2">
      <c r="B28" s="42"/>
      <c r="C28" s="13"/>
      <c r="D28" s="20"/>
      <c r="E28" s="21"/>
      <c r="F28" s="15"/>
      <c r="G28" s="22"/>
      <c r="H28" s="39"/>
    </row>
    <row r="29" spans="2:8" ht="25.5" x14ac:dyDescent="0.2">
      <c r="B29" s="42" t="s">
        <v>279</v>
      </c>
      <c r="C29" s="13" t="s">
        <v>280</v>
      </c>
      <c r="D29" s="20"/>
      <c r="E29" s="21"/>
      <c r="F29" s="15"/>
      <c r="G29" s="22"/>
      <c r="H29" s="39"/>
    </row>
    <row r="30" spans="2:8" x14ac:dyDescent="0.2">
      <c r="B30" s="42"/>
      <c r="C30" s="13"/>
      <c r="D30" s="20"/>
      <c r="E30" s="21"/>
      <c r="F30" s="15"/>
      <c r="G30" s="22"/>
      <c r="H30" s="38"/>
    </row>
    <row r="31" spans="2:8" ht="25.5" x14ac:dyDescent="0.2">
      <c r="B31" s="42" t="s">
        <v>34</v>
      </c>
      <c r="C31" s="13" t="s">
        <v>281</v>
      </c>
      <c r="D31" s="20" t="s">
        <v>192</v>
      </c>
      <c r="E31" s="21">
        <v>12344741</v>
      </c>
      <c r="F31" s="15">
        <v>1</v>
      </c>
      <c r="G31" s="22">
        <f t="shared" ref="G31:G35" si="0">IF(D31="","",E31*F31)</f>
        <v>12344741</v>
      </c>
      <c r="H31" s="38"/>
    </row>
    <row r="32" spans="2:8" x14ac:dyDescent="0.2">
      <c r="B32" s="42"/>
      <c r="C32" s="13"/>
      <c r="D32" s="20"/>
      <c r="E32" s="21"/>
      <c r="F32" s="15"/>
      <c r="G32" s="22"/>
      <c r="H32" s="38"/>
    </row>
    <row r="33" spans="2:8" ht="25.5" x14ac:dyDescent="0.2">
      <c r="B33" s="42" t="s">
        <v>35</v>
      </c>
      <c r="C33" s="107" t="s">
        <v>282</v>
      </c>
      <c r="D33" s="20" t="s">
        <v>25</v>
      </c>
      <c r="E33" s="21">
        <f>G31</f>
        <v>12344741</v>
      </c>
      <c r="F33" s="15"/>
      <c r="G33" s="22"/>
      <c r="H33" s="38"/>
    </row>
    <row r="34" spans="2:8" x14ac:dyDescent="0.2">
      <c r="B34" s="42"/>
      <c r="C34" s="13"/>
      <c r="D34" s="20"/>
      <c r="E34" s="20"/>
      <c r="F34" s="15"/>
      <c r="G34" s="22"/>
      <c r="H34" s="38"/>
    </row>
    <row r="35" spans="2:8" ht="38.25" x14ac:dyDescent="0.2">
      <c r="B35" s="42" t="s">
        <v>40</v>
      </c>
      <c r="C35" s="107" t="s">
        <v>283</v>
      </c>
      <c r="D35" s="20" t="s">
        <v>192</v>
      </c>
      <c r="E35" s="144">
        <v>649723</v>
      </c>
      <c r="F35" s="15">
        <v>1</v>
      </c>
      <c r="G35" s="22">
        <f t="shared" si="0"/>
        <v>649723</v>
      </c>
      <c r="H35" s="38"/>
    </row>
    <row r="36" spans="2:8" x14ac:dyDescent="0.2">
      <c r="B36" s="42"/>
      <c r="C36" s="13"/>
      <c r="D36" s="20"/>
      <c r="E36" s="20"/>
      <c r="F36" s="15"/>
      <c r="G36" s="22"/>
      <c r="H36" s="38"/>
    </row>
    <row r="37" spans="2:8" ht="25.5" x14ac:dyDescent="0.2">
      <c r="B37" s="42" t="s">
        <v>37</v>
      </c>
      <c r="C37" s="13" t="s">
        <v>284</v>
      </c>
      <c r="D37" s="20" t="s">
        <v>25</v>
      </c>
      <c r="E37" s="21">
        <f>G35</f>
        <v>649723</v>
      </c>
      <c r="F37" s="15"/>
      <c r="G37" s="22"/>
      <c r="H37" s="38"/>
    </row>
    <row r="38" spans="2:8" x14ac:dyDescent="0.2">
      <c r="B38" s="42"/>
      <c r="C38" s="13"/>
      <c r="D38" s="20"/>
      <c r="E38" s="20"/>
      <c r="F38" s="15"/>
      <c r="G38" s="22"/>
      <c r="H38" s="38"/>
    </row>
    <row r="39" spans="2:8" ht="25.5" x14ac:dyDescent="0.2">
      <c r="B39" s="42" t="s">
        <v>38</v>
      </c>
      <c r="C39" s="13" t="s">
        <v>285</v>
      </c>
      <c r="D39" s="20" t="s">
        <v>286</v>
      </c>
      <c r="E39" s="20">
        <f>_Duration</f>
        <v>24</v>
      </c>
      <c r="F39" s="15"/>
      <c r="G39" s="22"/>
      <c r="H39" s="38"/>
    </row>
    <row r="40" spans="2:8" x14ac:dyDescent="0.2">
      <c r="B40" s="42"/>
      <c r="C40" s="13"/>
      <c r="D40" s="20"/>
      <c r="E40" s="20"/>
      <c r="F40" s="15"/>
      <c r="G40" s="22"/>
      <c r="H40" s="38"/>
    </row>
    <row r="41" spans="2:8" x14ac:dyDescent="0.2">
      <c r="B41" s="42"/>
      <c r="C41" s="13"/>
      <c r="D41" s="20"/>
      <c r="E41" s="20"/>
      <c r="F41" s="15"/>
      <c r="G41" s="22"/>
      <c r="H41" s="38"/>
    </row>
    <row r="42" spans="2:8" x14ac:dyDescent="0.2">
      <c r="B42" s="42"/>
      <c r="C42" s="13"/>
      <c r="D42" s="20"/>
      <c r="E42" s="20"/>
      <c r="F42" s="15"/>
      <c r="G42" s="22"/>
      <c r="H42" s="38"/>
    </row>
    <row r="43" spans="2:8" x14ac:dyDescent="0.2">
      <c r="B43" s="42"/>
      <c r="C43" s="13"/>
      <c r="D43" s="20"/>
      <c r="E43" s="20"/>
      <c r="F43" s="15"/>
      <c r="G43" s="22"/>
      <c r="H43" s="38"/>
    </row>
    <row r="44" spans="2:8" x14ac:dyDescent="0.2">
      <c r="B44" s="42"/>
      <c r="C44" s="13"/>
      <c r="D44" s="20"/>
      <c r="E44" s="20"/>
      <c r="F44" s="15"/>
      <c r="G44" s="22"/>
      <c r="H44" s="38"/>
    </row>
    <row r="45" spans="2:8" x14ac:dyDescent="0.2">
      <c r="B45" s="42"/>
      <c r="C45" s="13"/>
      <c r="D45" s="20"/>
      <c r="E45" s="20"/>
      <c r="F45" s="15"/>
      <c r="G45" s="22"/>
      <c r="H45" s="38"/>
    </row>
    <row r="46" spans="2:8" x14ac:dyDescent="0.2">
      <c r="B46" s="42"/>
      <c r="C46" s="13"/>
      <c r="D46" s="20"/>
      <c r="E46" s="20"/>
      <c r="F46" s="15"/>
      <c r="G46" s="22"/>
      <c r="H46" s="38"/>
    </row>
    <row r="47" spans="2:8" x14ac:dyDescent="0.2">
      <c r="B47" s="42"/>
      <c r="C47" s="13"/>
      <c r="D47" s="20"/>
      <c r="E47" s="20"/>
      <c r="F47" s="15"/>
      <c r="G47" s="22"/>
      <c r="H47" s="38"/>
    </row>
    <row r="48" spans="2:8" x14ac:dyDescent="0.2">
      <c r="B48" s="42"/>
      <c r="C48" s="13"/>
      <c r="D48" s="20"/>
      <c r="E48" s="20"/>
      <c r="F48" s="15"/>
      <c r="G48" s="22"/>
      <c r="H48" s="38"/>
    </row>
    <row r="49" spans="2:8" x14ac:dyDescent="0.2">
      <c r="B49" s="42"/>
      <c r="C49" s="13"/>
      <c r="D49" s="20"/>
      <c r="E49" s="20"/>
      <c r="F49" s="15"/>
      <c r="G49" s="22"/>
      <c r="H49" s="38"/>
    </row>
    <row r="50" spans="2:8" x14ac:dyDescent="0.2">
      <c r="B50" s="42"/>
      <c r="C50" s="13"/>
      <c r="D50" s="20"/>
      <c r="E50" s="20"/>
      <c r="F50" s="15"/>
      <c r="G50" s="22"/>
      <c r="H50" s="38"/>
    </row>
    <row r="51" spans="2:8" x14ac:dyDescent="0.2">
      <c r="B51" s="42"/>
      <c r="C51" s="13"/>
      <c r="D51" s="20"/>
      <c r="E51" s="20"/>
      <c r="F51" s="15"/>
      <c r="G51" s="22"/>
      <c r="H51" s="38"/>
    </row>
    <row r="52" spans="2:8" x14ac:dyDescent="0.2">
      <c r="B52" s="42"/>
      <c r="C52" s="13"/>
      <c r="D52" s="20"/>
      <c r="E52" s="20"/>
      <c r="F52" s="36"/>
      <c r="G52" s="16"/>
      <c r="H52" s="38"/>
    </row>
    <row r="53" spans="2:8" s="26" customFormat="1" ht="18" customHeight="1" x14ac:dyDescent="0.2">
      <c r="B53" s="96" t="str">
        <f>$B$11</f>
        <v>F</v>
      </c>
      <c r="C53" s="28" t="s">
        <v>12</v>
      </c>
      <c r="D53" s="29"/>
      <c r="E53" s="103"/>
      <c r="F53" s="29"/>
      <c r="G53" s="196"/>
      <c r="H53" s="32"/>
    </row>
    <row r="54" spans="2:8" x14ac:dyDescent="0.2">
      <c r="B54" s="261" t="str">
        <f>Client1</f>
        <v>Province of KwaZulu-Natal</v>
      </c>
      <c r="C54" s="261"/>
      <c r="D54" s="261"/>
      <c r="E54" s="262" t="str">
        <f>"Contract No. "&amp;ContractNo</f>
        <v>Contract No. ZNB01222/00000/00/PMC/INF/21/T</v>
      </c>
      <c r="F54" s="262"/>
      <c r="G54" s="262"/>
    </row>
    <row r="55" spans="2:8" x14ac:dyDescent="0.2">
      <c r="B55" s="261" t="str">
        <f>Client2</f>
        <v>Department of Transport</v>
      </c>
      <c r="C55" s="261"/>
      <c r="D55" s="261"/>
      <c r="E55" s="262"/>
      <c r="F55" s="262"/>
      <c r="G55" s="262"/>
    </row>
    <row r="56" spans="2:8" x14ac:dyDescent="0.2">
      <c r="B56" s="264"/>
      <c r="C56" s="264"/>
      <c r="D56" s="264"/>
      <c r="E56" s="263"/>
      <c r="F56" s="263"/>
      <c r="G56" s="263"/>
    </row>
    <row r="57" spans="2:8" x14ac:dyDescent="0.2">
      <c r="B57" s="265" t="str">
        <f>B5</f>
        <v>SCHEDULE F: SMALL CONTRACTOR DEVELOPMENT</v>
      </c>
      <c r="C57" s="266"/>
      <c r="D57" s="266"/>
      <c r="E57" s="266"/>
      <c r="F57" s="266"/>
      <c r="G57" s="276" t="str">
        <f>$G$5</f>
        <v>CHAPTER F</v>
      </c>
      <c r="H57" s="102"/>
    </row>
    <row r="58" spans="2:8" ht="6" customHeight="1" x14ac:dyDescent="0.2">
      <c r="B58" s="270" t="str">
        <f>ContractDescription</f>
        <v>PROVISION OF ROUTINE AND SAFETY MAINTENANCE ON VARIOUS ROADS WITHIN THE NEW HANOVER ZONE - UMSHWATHI AREA OFFICE</v>
      </c>
      <c r="C58" s="271"/>
      <c r="D58" s="271"/>
      <c r="E58" s="271"/>
      <c r="F58" s="271"/>
      <c r="G58" s="277"/>
      <c r="H58" s="106"/>
    </row>
    <row r="59" spans="2:8" x14ac:dyDescent="0.2">
      <c r="B59" s="270"/>
      <c r="C59" s="271"/>
      <c r="D59" s="271"/>
      <c r="E59" s="271"/>
      <c r="F59" s="271"/>
      <c r="G59" s="277"/>
      <c r="H59" s="106"/>
    </row>
    <row r="60" spans="2:8" ht="6.95" customHeight="1" x14ac:dyDescent="0.2">
      <c r="B60" s="272"/>
      <c r="C60" s="273"/>
      <c r="D60" s="273"/>
      <c r="E60" s="273"/>
      <c r="F60" s="273"/>
      <c r="G60" s="278"/>
      <c r="H60" s="106"/>
    </row>
    <row r="61" spans="2:8" s="8" customFormat="1" ht="24" customHeight="1" x14ac:dyDescent="0.2">
      <c r="B61" s="52" t="s">
        <v>0</v>
      </c>
      <c r="C61" s="10" t="s">
        <v>1</v>
      </c>
      <c r="D61" s="10" t="s">
        <v>2</v>
      </c>
      <c r="E61" s="10" t="s">
        <v>3</v>
      </c>
      <c r="F61" s="10" t="s">
        <v>4</v>
      </c>
      <c r="G61" s="10" t="s">
        <v>5</v>
      </c>
      <c r="H61" s="104"/>
    </row>
    <row r="62" spans="2:8" s="26" customFormat="1" ht="18" customHeight="1" x14ac:dyDescent="0.2">
      <c r="B62" s="60"/>
      <c r="C62" s="28" t="s">
        <v>26</v>
      </c>
      <c r="D62" s="29"/>
      <c r="E62" s="103"/>
      <c r="F62" s="29"/>
      <c r="G62" s="31">
        <f>+G53</f>
        <v>0</v>
      </c>
      <c r="H62" s="32"/>
    </row>
    <row r="63" spans="2:8" x14ac:dyDescent="0.2">
      <c r="B63" s="42"/>
      <c r="C63" s="13"/>
      <c r="D63" s="20"/>
      <c r="E63" s="20"/>
      <c r="F63" s="36"/>
      <c r="G63" s="16"/>
      <c r="H63" s="38"/>
    </row>
    <row r="64" spans="2:8" x14ac:dyDescent="0.2">
      <c r="B64" s="42" t="s">
        <v>34</v>
      </c>
      <c r="C64" s="13" t="s">
        <v>236</v>
      </c>
      <c r="D64" s="20"/>
      <c r="E64" s="20"/>
      <c r="F64" s="15"/>
      <c r="G64" s="22"/>
      <c r="H64" s="38"/>
    </row>
    <row r="65" spans="2:8" x14ac:dyDescent="0.2">
      <c r="B65" s="51"/>
      <c r="C65" s="13"/>
      <c r="D65" s="20"/>
      <c r="E65" s="20"/>
      <c r="F65" s="15"/>
      <c r="G65" s="22"/>
      <c r="H65" s="38"/>
    </row>
    <row r="66" spans="2:8" x14ac:dyDescent="0.2">
      <c r="B66" s="42" t="s">
        <v>66</v>
      </c>
      <c r="C66" s="13" t="s">
        <v>237</v>
      </c>
      <c r="D66" s="20" t="s">
        <v>192</v>
      </c>
      <c r="E66" s="145">
        <v>150000</v>
      </c>
      <c r="F66" s="15">
        <v>1</v>
      </c>
      <c r="G66" s="22">
        <f t="shared" ref="G66:G84" si="1">IF(D66="","",E66*F66)</f>
        <v>150000</v>
      </c>
      <c r="H66" s="38"/>
    </row>
    <row r="67" spans="2:8" x14ac:dyDescent="0.2">
      <c r="B67" s="42"/>
      <c r="C67" s="13"/>
      <c r="D67" s="20"/>
      <c r="E67" s="145"/>
      <c r="F67" s="15"/>
      <c r="G67" s="22"/>
      <c r="H67" s="38"/>
    </row>
    <row r="68" spans="2:8" ht="25.5" x14ac:dyDescent="0.2">
      <c r="B68" s="42" t="s">
        <v>67</v>
      </c>
      <c r="C68" s="13" t="s">
        <v>289</v>
      </c>
      <c r="D68" s="20" t="s">
        <v>25</v>
      </c>
      <c r="E68" s="146">
        <f>E66</f>
        <v>150000</v>
      </c>
      <c r="F68" s="15"/>
      <c r="G68" s="22"/>
      <c r="H68" s="38"/>
    </row>
    <row r="69" spans="2:8" x14ac:dyDescent="0.2">
      <c r="B69" s="42"/>
      <c r="C69" s="1"/>
      <c r="D69" s="20"/>
      <c r="E69" s="145"/>
      <c r="F69" s="15"/>
      <c r="G69" s="22"/>
      <c r="H69" s="38"/>
    </row>
    <row r="70" spans="2:8" x14ac:dyDescent="0.2">
      <c r="B70" s="42" t="s">
        <v>35</v>
      </c>
      <c r="C70" s="13" t="s">
        <v>238</v>
      </c>
      <c r="D70" s="20"/>
      <c r="E70" s="145"/>
      <c r="F70" s="15"/>
      <c r="G70" s="22"/>
      <c r="H70" s="38"/>
    </row>
    <row r="71" spans="2:8" x14ac:dyDescent="0.2">
      <c r="B71" s="42"/>
      <c r="C71" s="13"/>
      <c r="D71" s="20"/>
      <c r="E71" s="145"/>
      <c r="F71" s="15"/>
      <c r="G71" s="22"/>
      <c r="H71" s="38"/>
    </row>
    <row r="72" spans="2:8" x14ac:dyDescent="0.2">
      <c r="B72" s="42" t="s">
        <v>108</v>
      </c>
      <c r="C72" s="13" t="s">
        <v>237</v>
      </c>
      <c r="D72" s="20" t="s">
        <v>192</v>
      </c>
      <c r="E72" s="145">
        <v>200000</v>
      </c>
      <c r="F72" s="15">
        <v>1</v>
      </c>
      <c r="G72" s="22">
        <f t="shared" si="1"/>
        <v>200000</v>
      </c>
      <c r="H72" s="38"/>
    </row>
    <row r="73" spans="2:8" x14ac:dyDescent="0.2">
      <c r="B73" s="42"/>
      <c r="C73" s="13"/>
      <c r="D73" s="20"/>
      <c r="E73" s="145"/>
      <c r="F73" s="15"/>
      <c r="G73" s="22"/>
    </row>
    <row r="74" spans="2:8" ht="25.5" x14ac:dyDescent="0.2">
      <c r="B74" s="42" t="s">
        <v>109</v>
      </c>
      <c r="C74" s="13" t="s">
        <v>290</v>
      </c>
      <c r="D74" s="20" t="s">
        <v>25</v>
      </c>
      <c r="E74" s="146">
        <f>E72</f>
        <v>200000</v>
      </c>
      <c r="F74" s="15"/>
      <c r="G74" s="22"/>
      <c r="H74" s="38"/>
    </row>
    <row r="75" spans="2:8" x14ac:dyDescent="0.2">
      <c r="B75" s="42"/>
      <c r="C75" s="13"/>
      <c r="D75" s="20"/>
      <c r="E75" s="145"/>
      <c r="F75" s="15"/>
      <c r="G75" s="22"/>
      <c r="H75" s="41"/>
    </row>
    <row r="76" spans="2:8" x14ac:dyDescent="0.2">
      <c r="B76" s="42" t="s">
        <v>36</v>
      </c>
      <c r="C76" s="13" t="s">
        <v>240</v>
      </c>
      <c r="D76" s="20"/>
      <c r="E76" s="145"/>
      <c r="F76" s="15"/>
      <c r="G76" s="22"/>
    </row>
    <row r="77" spans="2:8" x14ac:dyDescent="0.2">
      <c r="B77" s="42"/>
      <c r="C77" s="13"/>
      <c r="D77" s="20"/>
      <c r="E77" s="145"/>
      <c r="F77" s="15"/>
      <c r="G77" s="22"/>
      <c r="H77" s="38"/>
    </row>
    <row r="78" spans="2:8" x14ac:dyDescent="0.2">
      <c r="B78" s="42" t="s">
        <v>118</v>
      </c>
      <c r="C78" s="13" t="s">
        <v>237</v>
      </c>
      <c r="D78" s="20" t="s">
        <v>192</v>
      </c>
      <c r="E78" s="145">
        <v>300000</v>
      </c>
      <c r="F78" s="15">
        <v>1</v>
      </c>
      <c r="G78" s="22">
        <f t="shared" si="1"/>
        <v>300000</v>
      </c>
      <c r="H78" s="38"/>
    </row>
    <row r="79" spans="2:8" x14ac:dyDescent="0.2">
      <c r="B79" s="42"/>
      <c r="C79" s="13"/>
      <c r="D79" s="20"/>
      <c r="E79" s="145"/>
      <c r="F79" s="15"/>
      <c r="G79" s="22"/>
      <c r="H79" s="38"/>
    </row>
    <row r="80" spans="2:8" ht="25.5" x14ac:dyDescent="0.2">
      <c r="B80" s="42" t="s">
        <v>119</v>
      </c>
      <c r="C80" s="13" t="s">
        <v>291</v>
      </c>
      <c r="D80" s="20" t="s">
        <v>25</v>
      </c>
      <c r="E80" s="146">
        <f>E78</f>
        <v>300000</v>
      </c>
      <c r="F80" s="15"/>
      <c r="G80" s="22"/>
      <c r="H80" s="38"/>
    </row>
    <row r="81" spans="2:8" x14ac:dyDescent="0.2">
      <c r="B81" s="42"/>
      <c r="C81" s="13"/>
      <c r="D81" s="20"/>
      <c r="E81" s="145"/>
      <c r="F81" s="15"/>
      <c r="G81" s="22"/>
      <c r="H81" s="38"/>
    </row>
    <row r="82" spans="2:8" ht="38.25" x14ac:dyDescent="0.2">
      <c r="B82" s="42" t="s">
        <v>37</v>
      </c>
      <c r="C82" s="13" t="s">
        <v>252</v>
      </c>
      <c r="D82" s="20"/>
      <c r="E82" s="145"/>
      <c r="F82" s="15"/>
      <c r="G82" s="22"/>
      <c r="H82" s="38"/>
    </row>
    <row r="83" spans="2:8" x14ac:dyDescent="0.2">
      <c r="B83" s="42"/>
      <c r="C83" s="13"/>
      <c r="D83" s="20"/>
      <c r="E83" s="145"/>
      <c r="F83" s="15"/>
      <c r="G83" s="22"/>
      <c r="H83" s="38"/>
    </row>
    <row r="84" spans="2:8" x14ac:dyDescent="0.2">
      <c r="B84" s="42" t="s">
        <v>120</v>
      </c>
      <c r="C84" s="13" t="s">
        <v>253</v>
      </c>
      <c r="D84" s="20" t="s">
        <v>192</v>
      </c>
      <c r="E84" s="147">
        <v>295000</v>
      </c>
      <c r="F84" s="15">
        <v>1</v>
      </c>
      <c r="G84" s="22">
        <f t="shared" si="1"/>
        <v>295000</v>
      </c>
      <c r="H84" s="38"/>
    </row>
    <row r="85" spans="2:8" x14ac:dyDescent="0.2">
      <c r="B85" s="42"/>
      <c r="C85" s="13"/>
      <c r="D85" s="20"/>
      <c r="E85" s="145"/>
      <c r="F85" s="15"/>
      <c r="G85" s="22"/>
      <c r="H85" s="38"/>
    </row>
    <row r="86" spans="2:8" ht="25.5" x14ac:dyDescent="0.2">
      <c r="B86" s="42" t="s">
        <v>241</v>
      </c>
      <c r="C86" s="13" t="s">
        <v>292</v>
      </c>
      <c r="D86" s="20" t="s">
        <v>25</v>
      </c>
      <c r="E86" s="147">
        <f>E84</f>
        <v>295000</v>
      </c>
      <c r="F86" s="15"/>
      <c r="G86" s="22"/>
      <c r="H86" s="38"/>
    </row>
    <row r="87" spans="2:8" x14ac:dyDescent="0.2">
      <c r="B87" s="42"/>
      <c r="C87" s="13"/>
      <c r="D87" s="20"/>
      <c r="E87" s="20"/>
      <c r="F87" s="15"/>
      <c r="G87" s="22"/>
      <c r="H87" s="38"/>
    </row>
    <row r="88" spans="2:8" x14ac:dyDescent="0.2">
      <c r="B88" s="42"/>
      <c r="C88" s="13"/>
      <c r="D88" s="20"/>
      <c r="E88" s="20"/>
      <c r="F88" s="15"/>
      <c r="G88" s="22"/>
      <c r="H88" s="38"/>
    </row>
    <row r="89" spans="2:8" x14ac:dyDescent="0.2">
      <c r="B89" s="42"/>
      <c r="C89" s="13"/>
      <c r="D89" s="20"/>
      <c r="E89" s="20"/>
      <c r="F89" s="15"/>
      <c r="G89" s="22"/>
      <c r="H89" s="38"/>
    </row>
    <row r="90" spans="2:8" x14ac:dyDescent="0.2">
      <c r="B90" s="42"/>
      <c r="C90" s="13"/>
      <c r="D90" s="20"/>
      <c r="E90" s="20"/>
      <c r="F90" s="15"/>
      <c r="G90" s="22"/>
      <c r="H90" s="38"/>
    </row>
    <row r="91" spans="2:8" x14ac:dyDescent="0.2">
      <c r="B91" s="42"/>
      <c r="C91" s="13"/>
      <c r="D91" s="20"/>
      <c r="E91" s="20"/>
      <c r="F91" s="15"/>
      <c r="G91" s="22"/>
      <c r="H91" s="38"/>
    </row>
    <row r="92" spans="2:8" x14ac:dyDescent="0.2">
      <c r="B92" s="42"/>
      <c r="C92" s="13"/>
      <c r="D92" s="20"/>
      <c r="E92" s="20"/>
      <c r="F92" s="15"/>
      <c r="G92" s="22"/>
      <c r="H92" s="38"/>
    </row>
    <row r="93" spans="2:8" x14ac:dyDescent="0.2">
      <c r="B93" s="42"/>
      <c r="C93" s="13"/>
      <c r="D93" s="20"/>
      <c r="E93" s="20"/>
      <c r="F93" s="15"/>
      <c r="G93" s="22"/>
      <c r="H93" s="38"/>
    </row>
    <row r="94" spans="2:8" x14ac:dyDescent="0.2">
      <c r="B94" s="42"/>
      <c r="C94" s="13"/>
      <c r="D94" s="20"/>
      <c r="E94" s="20"/>
      <c r="F94" s="15"/>
      <c r="G94" s="22"/>
      <c r="H94" s="38"/>
    </row>
    <row r="95" spans="2:8" x14ac:dyDescent="0.2">
      <c r="B95" s="42"/>
      <c r="C95" s="13"/>
      <c r="D95" s="20"/>
      <c r="E95" s="20"/>
      <c r="F95" s="15"/>
      <c r="G95" s="22"/>
      <c r="H95" s="38"/>
    </row>
    <row r="96" spans="2:8" x14ac:dyDescent="0.2">
      <c r="B96" s="42"/>
      <c r="C96" s="13"/>
      <c r="D96" s="20"/>
      <c r="E96" s="20"/>
      <c r="F96" s="15"/>
      <c r="G96" s="22"/>
      <c r="H96" s="38"/>
    </row>
    <row r="97" spans="2:8" x14ac:dyDescent="0.2">
      <c r="B97" s="42"/>
      <c r="C97" s="13"/>
      <c r="D97" s="20"/>
      <c r="E97" s="20"/>
      <c r="F97" s="15"/>
      <c r="G97" s="22"/>
      <c r="H97" s="38"/>
    </row>
    <row r="98" spans="2:8" x14ac:dyDescent="0.2">
      <c r="B98" s="42"/>
      <c r="C98" s="13"/>
      <c r="D98" s="20"/>
      <c r="E98" s="20"/>
      <c r="F98" s="15"/>
      <c r="G98" s="22"/>
      <c r="H98" s="38"/>
    </row>
    <row r="99" spans="2:8" x14ac:dyDescent="0.2">
      <c r="B99" s="42"/>
      <c r="C99" s="13"/>
      <c r="D99" s="20"/>
      <c r="E99" s="20"/>
      <c r="F99" s="15"/>
      <c r="G99" s="22"/>
      <c r="H99" s="38"/>
    </row>
    <row r="100" spans="2:8" x14ac:dyDescent="0.2">
      <c r="B100" s="42"/>
      <c r="C100" s="13"/>
      <c r="D100" s="20"/>
      <c r="E100" s="20"/>
      <c r="F100" s="15"/>
      <c r="G100" s="22"/>
      <c r="H100" s="38"/>
    </row>
    <row r="101" spans="2:8" x14ac:dyDescent="0.2">
      <c r="B101" s="42"/>
      <c r="C101" s="13"/>
      <c r="D101" s="20"/>
      <c r="E101" s="20"/>
      <c r="F101" s="15"/>
      <c r="G101" s="22"/>
      <c r="H101" s="38"/>
    </row>
    <row r="102" spans="2:8" x14ac:dyDescent="0.2">
      <c r="B102" s="42"/>
      <c r="C102" s="13"/>
      <c r="D102" s="20"/>
      <c r="E102" s="20"/>
      <c r="F102" s="15"/>
      <c r="G102" s="22"/>
      <c r="H102" s="38"/>
    </row>
    <row r="103" spans="2:8" x14ac:dyDescent="0.2">
      <c r="B103" s="42"/>
      <c r="C103" s="13"/>
      <c r="D103" s="20"/>
      <c r="E103" s="20"/>
      <c r="F103" s="15"/>
      <c r="G103" s="22"/>
      <c r="H103" s="38"/>
    </row>
    <row r="104" spans="2:8" x14ac:dyDescent="0.2">
      <c r="B104" s="42"/>
      <c r="C104" s="13"/>
      <c r="D104" s="20"/>
      <c r="E104" s="20"/>
      <c r="F104" s="15"/>
      <c r="G104" s="22"/>
      <c r="H104" s="38"/>
    </row>
    <row r="105" spans="2:8" x14ac:dyDescent="0.2">
      <c r="B105" s="42"/>
      <c r="C105" s="13"/>
      <c r="D105" s="20"/>
      <c r="E105" s="20"/>
      <c r="F105" s="15"/>
      <c r="G105" s="22"/>
      <c r="H105" s="38"/>
    </row>
    <row r="106" spans="2:8" x14ac:dyDescent="0.2">
      <c r="B106" s="42"/>
      <c r="C106" s="13"/>
      <c r="D106" s="20"/>
      <c r="E106" s="20"/>
      <c r="F106" s="15"/>
      <c r="G106" s="22"/>
      <c r="H106" s="38"/>
    </row>
    <row r="107" spans="2:8" x14ac:dyDescent="0.2">
      <c r="B107" s="42"/>
      <c r="C107" s="13"/>
      <c r="D107" s="20"/>
      <c r="E107" s="20"/>
      <c r="F107" s="15"/>
      <c r="G107" s="22"/>
      <c r="H107" s="38"/>
    </row>
    <row r="108" spans="2:8" x14ac:dyDescent="0.2">
      <c r="B108" s="42"/>
      <c r="C108" s="13"/>
      <c r="D108" s="20"/>
      <c r="E108" s="20"/>
      <c r="F108" s="15"/>
      <c r="G108" s="22"/>
      <c r="H108" s="38"/>
    </row>
    <row r="109" spans="2:8" x14ac:dyDescent="0.2">
      <c r="B109" s="42"/>
      <c r="C109" s="13"/>
      <c r="D109" s="20"/>
      <c r="E109" s="20"/>
      <c r="F109" s="15"/>
      <c r="G109" s="22"/>
      <c r="H109" s="38"/>
    </row>
    <row r="110" spans="2:8" x14ac:dyDescent="0.2">
      <c r="B110" s="42"/>
      <c r="C110" s="13"/>
      <c r="D110" s="20"/>
      <c r="E110" s="20"/>
      <c r="F110" s="15"/>
      <c r="G110" s="22"/>
      <c r="H110" s="38"/>
    </row>
    <row r="111" spans="2:8" x14ac:dyDescent="0.2">
      <c r="B111" s="42"/>
      <c r="C111" s="13"/>
      <c r="D111" s="20"/>
      <c r="E111" s="20"/>
      <c r="F111" s="15"/>
      <c r="G111" s="22"/>
      <c r="H111" s="38"/>
    </row>
    <row r="112" spans="2:8" x14ac:dyDescent="0.2">
      <c r="B112" s="42"/>
      <c r="C112" s="13"/>
      <c r="D112" s="20"/>
      <c r="E112" s="20"/>
      <c r="F112" s="15"/>
      <c r="G112" s="22"/>
      <c r="H112" s="38"/>
    </row>
    <row r="113" spans="2:8" x14ac:dyDescent="0.2">
      <c r="B113" s="42"/>
      <c r="C113" s="13"/>
      <c r="D113" s="20"/>
      <c r="E113" s="20"/>
      <c r="F113" s="15"/>
      <c r="G113" s="22"/>
      <c r="H113" s="38"/>
    </row>
    <row r="114" spans="2:8" x14ac:dyDescent="0.2">
      <c r="B114" s="42"/>
      <c r="C114" s="13"/>
      <c r="D114" s="20"/>
      <c r="E114" s="20"/>
      <c r="F114" s="15"/>
      <c r="G114" s="22"/>
      <c r="H114" s="38"/>
    </row>
    <row r="115" spans="2:8" x14ac:dyDescent="0.2">
      <c r="B115" s="42"/>
      <c r="C115" s="13"/>
      <c r="D115" s="20"/>
      <c r="E115" s="20"/>
      <c r="F115" s="15"/>
      <c r="G115" s="22"/>
      <c r="H115" s="38"/>
    </row>
    <row r="116" spans="2:8" x14ac:dyDescent="0.2">
      <c r="B116" s="42"/>
      <c r="C116" s="13"/>
      <c r="D116" s="20"/>
      <c r="E116" s="20"/>
      <c r="F116" s="15"/>
      <c r="G116" s="22"/>
      <c r="H116" s="38"/>
    </row>
    <row r="117" spans="2:8" x14ac:dyDescent="0.2">
      <c r="B117" s="42"/>
      <c r="C117" s="13"/>
      <c r="D117" s="20"/>
      <c r="E117" s="20"/>
      <c r="F117" s="15"/>
      <c r="G117" s="22"/>
      <c r="H117" s="38"/>
    </row>
    <row r="118" spans="2:8" x14ac:dyDescent="0.2">
      <c r="B118" s="42"/>
      <c r="C118" s="13"/>
      <c r="D118" s="20"/>
      <c r="E118" s="20"/>
      <c r="F118" s="15"/>
      <c r="G118" s="22"/>
      <c r="H118" s="38"/>
    </row>
    <row r="119" spans="2:8" x14ac:dyDescent="0.2">
      <c r="B119" s="42"/>
      <c r="C119" s="13"/>
      <c r="D119" s="20"/>
      <c r="E119" s="20"/>
      <c r="F119" s="15"/>
      <c r="G119" s="22"/>
      <c r="H119" s="38"/>
    </row>
    <row r="120" spans="2:8" x14ac:dyDescent="0.2">
      <c r="B120" s="42"/>
      <c r="C120" s="13"/>
      <c r="D120" s="20"/>
      <c r="E120" s="20"/>
      <c r="F120" s="15"/>
      <c r="G120" s="22"/>
      <c r="H120" s="38"/>
    </row>
    <row r="121" spans="2:8" x14ac:dyDescent="0.2">
      <c r="B121" s="42"/>
      <c r="C121" s="13"/>
      <c r="D121" s="20"/>
      <c r="E121" s="20"/>
      <c r="F121" s="15"/>
      <c r="G121" s="22"/>
      <c r="H121" s="38"/>
    </row>
    <row r="122" spans="2:8" x14ac:dyDescent="0.2">
      <c r="B122" s="42"/>
      <c r="C122" s="13"/>
      <c r="D122" s="20"/>
      <c r="E122" s="20"/>
      <c r="F122" s="36"/>
      <c r="G122" s="16"/>
      <c r="H122" s="38"/>
    </row>
    <row r="123" spans="2:8" s="26" customFormat="1" ht="18" customHeight="1" x14ac:dyDescent="0.2">
      <c r="B123" s="96" t="str">
        <f>$B$11</f>
        <v>F</v>
      </c>
      <c r="C123" s="28" t="s">
        <v>228</v>
      </c>
      <c r="D123" s="29"/>
      <c r="E123" s="103"/>
      <c r="F123" s="29"/>
      <c r="G123" s="196"/>
      <c r="H123" s="32"/>
    </row>
  </sheetData>
  <mergeCells count="11">
    <mergeCell ref="B57:F57"/>
    <mergeCell ref="G57:G60"/>
    <mergeCell ref="B58:F60"/>
    <mergeCell ref="E2:G2"/>
    <mergeCell ref="B5:F5"/>
    <mergeCell ref="G5:G8"/>
    <mergeCell ref="B6:F8"/>
    <mergeCell ref="B54:D54"/>
    <mergeCell ref="E54:G56"/>
    <mergeCell ref="B55:D55"/>
    <mergeCell ref="B56:D56"/>
  </mergeCells>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rowBreaks count="1" manualBreakCount="1">
    <brk id="53" max="7" man="1"/>
  </rowBreaks>
  <extLst>
    <ext xmlns:x14="http://schemas.microsoft.com/office/spreadsheetml/2009/9/main" uri="{78C0D931-6437-407d-A8EE-F0AAD7539E65}">
      <x14:conditionalFormattings>
        <x14:conditionalFormatting xmlns:xm="http://schemas.microsoft.com/office/excel/2006/main">
          <x14:cfRule type="expression" priority="4" id="{371FBB62-238E-40E9-A8E0-D76B17169618}">
            <xm:f>AND(Information!$C$8=FALSE,$D11&lt;&gt;"P C Sum",$D11&lt;&gt;"PC Sum",$D11&lt;&gt;"P Sum",$D11&lt;&gt;"Prov Sum")</xm:f>
            <x14:dxf>
              <font>
                <strike val="0"/>
                <color theme="0"/>
              </font>
              <numFmt numFmtId="4" formatCode="#,##0.00"/>
            </x14:dxf>
          </x14:cfRule>
          <xm:sqref>F11:G51</xm:sqref>
        </x14:conditionalFormatting>
        <x14:conditionalFormatting xmlns:xm="http://schemas.microsoft.com/office/excel/2006/main">
          <x14:cfRule type="expression" priority="3" id="{FE133082-4D15-4218-BA10-515EFC556CDA}">
            <xm:f>AND(Information!$C$8=FALSE,$D64&lt;&gt;"P C Sum",$D64&lt;&gt;"PC Sum",$D64&lt;&gt;"P Sum",$D64&lt;&gt;"Prov Sum")</xm:f>
            <x14:dxf>
              <font>
                <strike val="0"/>
                <color theme="0"/>
              </font>
              <numFmt numFmtId="4" formatCode="#,##0.00"/>
            </x14:dxf>
          </x14:cfRule>
          <xm:sqref>F64:G121</xm:sqref>
        </x14:conditionalFormatting>
        <x14:conditionalFormatting xmlns:xm="http://schemas.microsoft.com/office/excel/2006/main">
          <x14:cfRule type="expression" priority="2" id="{3B535FB8-F4F4-47FB-B7EE-CF54BBE57594}">
            <xm:f>AND(Information!$C$8=FALSE,$D53&lt;&gt;"P C Sum",$D53&lt;&gt;"PC Sum",$D53&lt;&gt;"P Sum",$D53&lt;&gt;"Prov Sum")</xm:f>
            <x14:dxf>
              <font>
                <strike val="0"/>
                <color theme="0"/>
              </font>
              <numFmt numFmtId="4" formatCode="#,##0.00"/>
            </x14:dxf>
          </x14:cfRule>
          <xm:sqref>G53</xm:sqref>
        </x14:conditionalFormatting>
        <x14:conditionalFormatting xmlns:xm="http://schemas.microsoft.com/office/excel/2006/main">
          <x14:cfRule type="expression" priority="1" id="{3C571401-8C24-4F41-902F-C6213A5007A0}">
            <xm:f>AND(Information!$C$8=FALSE,$D123&lt;&gt;"P C Sum",$D123&lt;&gt;"PC Sum",$D123&lt;&gt;"P Sum",$D123&lt;&gt;"Prov Sum")</xm:f>
            <x14:dxf>
              <font>
                <strike val="0"/>
                <color theme="0"/>
              </font>
              <numFmt numFmtId="4" formatCode="#,##0.00"/>
            </x14:dxf>
          </x14:cfRule>
          <xm:sqref>G123</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1:M164"/>
  <sheetViews>
    <sheetView showGridLines="0" view="pageBreakPreview" zoomScaleNormal="100" zoomScaleSheetLayoutView="100" zoomScalePageLayoutView="150" workbookViewId="0">
      <selection activeCell="C14" sqref="C14"/>
    </sheetView>
  </sheetViews>
  <sheetFormatPr defaultColWidth="8.85546875" defaultRowHeight="12.75" x14ac:dyDescent="0.2"/>
  <cols>
    <col min="1" max="1" width="2" style="77" customWidth="1"/>
    <col min="2" max="2" width="8.42578125" style="149" customWidth="1"/>
    <col min="3" max="3" width="55.85546875" style="66" customWidth="1"/>
    <col min="4" max="4" width="6.5703125" style="66" customWidth="1"/>
    <col min="5" max="5" width="21.85546875" style="88" customWidth="1"/>
    <col min="6" max="6" width="1.42578125" style="77" customWidth="1"/>
    <col min="7" max="7" width="4.42578125" style="77" customWidth="1"/>
    <col min="8" max="8" width="9.5703125" style="77" customWidth="1"/>
    <col min="9" max="9" width="11.42578125" style="89" customWidth="1"/>
    <col min="10" max="10" width="11.5703125" style="77" bestFit="1" customWidth="1"/>
    <col min="11" max="11" width="8.85546875" style="77"/>
    <col min="12" max="12" width="15.42578125" style="77" customWidth="1"/>
    <col min="13" max="13" width="12.5703125" style="77" customWidth="1"/>
    <col min="14" max="14" width="9.42578125" style="77" customWidth="1"/>
    <col min="15" max="16384" width="8.85546875" style="77"/>
  </cols>
  <sheetData>
    <row r="1" spans="2:13" s="61" customFormat="1" ht="18" customHeight="1" x14ac:dyDescent="0.2">
      <c r="B1" s="2" t="str">
        <f>Client1</f>
        <v>Province of KwaZulu-Natal</v>
      </c>
      <c r="C1" s="63"/>
      <c r="D1" s="63"/>
      <c r="F1" s="148" t="str">
        <f>"Contract No. "&amp;ContractNo</f>
        <v>Contract No. ZNB01222/00000/00/PMC/INF/21/T</v>
      </c>
      <c r="H1" s="105"/>
      <c r="I1" s="130"/>
      <c r="M1" s="105"/>
    </row>
    <row r="2" spans="2:13" s="61" customFormat="1" ht="15" customHeight="1" x14ac:dyDescent="0.2">
      <c r="B2" s="86" t="str">
        <f>Client2</f>
        <v>Department of Transport</v>
      </c>
      <c r="C2" s="63"/>
      <c r="D2" s="63"/>
      <c r="E2" s="105"/>
      <c r="F2" s="105"/>
      <c r="G2" s="105"/>
      <c r="H2" s="105"/>
      <c r="I2" s="130"/>
      <c r="K2" s="62"/>
      <c r="L2" s="62"/>
      <c r="M2" s="105"/>
    </row>
    <row r="3" spans="2:13" s="61" customFormat="1" x14ac:dyDescent="0.2">
      <c r="B3" s="129"/>
      <c r="C3" s="63"/>
      <c r="D3" s="63"/>
      <c r="E3" s="105"/>
      <c r="F3" s="105"/>
      <c r="G3" s="105"/>
      <c r="H3" s="105"/>
      <c r="I3" s="130"/>
      <c r="K3" s="62"/>
      <c r="L3" s="62"/>
      <c r="M3" s="105"/>
    </row>
    <row r="4" spans="2:13" s="61" customFormat="1" x14ac:dyDescent="0.2">
      <c r="B4" s="129"/>
      <c r="C4" s="63"/>
      <c r="D4" s="63"/>
      <c r="E4" s="105"/>
      <c r="F4" s="105"/>
      <c r="G4" s="105"/>
      <c r="H4" s="105"/>
      <c r="I4" s="130"/>
      <c r="K4" s="62"/>
      <c r="L4" s="62"/>
      <c r="M4" s="105"/>
    </row>
    <row r="5" spans="2:13" x14ac:dyDescent="0.2">
      <c r="B5" s="154" t="str">
        <f>'[3]Sch G'!B6</f>
        <v>SCHEDULE G: CONTRACT PARTICIPATION GOALS</v>
      </c>
      <c r="C5" s="104"/>
      <c r="D5" s="104"/>
      <c r="E5" s="104"/>
    </row>
    <row r="6" spans="2:13" x14ac:dyDescent="0.2">
      <c r="B6" s="106"/>
      <c r="C6" s="151"/>
      <c r="D6" s="151"/>
      <c r="E6" s="151"/>
    </row>
    <row r="7" spans="2:13" x14ac:dyDescent="0.2">
      <c r="B7" s="292" t="s">
        <v>325</v>
      </c>
      <c r="C7" s="292"/>
      <c r="D7" s="292"/>
      <c r="E7" s="292"/>
    </row>
    <row r="8" spans="2:13" x14ac:dyDescent="0.2">
      <c r="B8" s="155"/>
      <c r="C8" s="155"/>
      <c r="D8" s="155"/>
      <c r="E8" s="155"/>
    </row>
    <row r="9" spans="2:13" ht="24" customHeight="1" x14ac:dyDescent="0.2">
      <c r="B9" s="291" t="str">
        <f>ContractDescription</f>
        <v>PROVISION OF ROUTINE AND SAFETY MAINTENANCE ON VARIOUS ROADS WITHIN THE NEW HANOVER ZONE - UMSHWATHI AREA OFFICE</v>
      </c>
      <c r="C9" s="291"/>
      <c r="D9" s="291"/>
      <c r="E9" s="291"/>
      <c r="F9" s="149"/>
      <c r="G9" s="260"/>
      <c r="H9" s="149"/>
    </row>
    <row r="10" spans="2:13" ht="3.95" customHeight="1" x14ac:dyDescent="0.2">
      <c r="B10" s="293"/>
      <c r="C10" s="293"/>
      <c r="D10" s="293"/>
      <c r="E10" s="293"/>
    </row>
    <row r="11" spans="2:13" s="104" customFormat="1" ht="24" customHeight="1" x14ac:dyDescent="0.2">
      <c r="B11" s="131" t="s">
        <v>233</v>
      </c>
      <c r="C11" s="132" t="s">
        <v>1</v>
      </c>
      <c r="D11" s="157" t="s">
        <v>222</v>
      </c>
      <c r="E11" s="133" t="s">
        <v>5</v>
      </c>
      <c r="I11" s="134"/>
    </row>
    <row r="12" spans="2:13" ht="21" customHeight="1" x14ac:dyDescent="0.2">
      <c r="B12" s="135" t="s">
        <v>251</v>
      </c>
      <c r="C12" s="158" t="str">
        <f>'Chapter F'!C11</f>
        <v>SMALL CONTRACTOR DEVELOPMENT</v>
      </c>
      <c r="D12" s="162"/>
      <c r="E12" s="198"/>
      <c r="H12" s="104"/>
      <c r="I12" s="136"/>
    </row>
    <row r="13" spans="2:13" ht="9" customHeight="1" thickBot="1" x14ac:dyDescent="0.25">
      <c r="B13" s="137"/>
      <c r="C13" s="150"/>
      <c r="D13" s="163"/>
      <c r="E13" s="199"/>
      <c r="H13" s="104"/>
      <c r="I13" s="136"/>
    </row>
    <row r="14" spans="2:13" ht="21.95" customHeight="1" thickBot="1" x14ac:dyDescent="0.25">
      <c r="B14" s="159" t="e">
        <f>"TOTAL CARRIED FORWARD TO SUMMARY (Page C"&amp;_Summary&amp;")"</f>
        <v>#REF!</v>
      </c>
      <c r="C14" s="304" t="s">
        <v>228</v>
      </c>
      <c r="D14" s="161"/>
      <c r="E14" s="200"/>
    </row>
    <row r="15" spans="2:13" x14ac:dyDescent="0.2">
      <c r="E15" s="138"/>
      <c r="G15" s="164"/>
    </row>
    <row r="66" spans="2:8" x14ac:dyDescent="0.2">
      <c r="B66" s="8"/>
      <c r="C66" s="8"/>
      <c r="D66" s="8"/>
      <c r="E66" s="8"/>
      <c r="F66" s="149"/>
      <c r="G66" s="149"/>
      <c r="H66" s="149"/>
    </row>
    <row r="164" spans="2:8" x14ac:dyDescent="0.2">
      <c r="B164" s="8"/>
      <c r="C164" s="8"/>
      <c r="D164" s="8"/>
      <c r="E164" s="8"/>
      <c r="F164" s="149"/>
      <c r="G164" s="149"/>
      <c r="H164" s="149"/>
    </row>
  </sheetData>
  <mergeCells count="3">
    <mergeCell ref="B7:E7"/>
    <mergeCell ref="B9:E9"/>
    <mergeCell ref="B10:E10"/>
  </mergeCells>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1" id="{8A2E7C56-0176-4D00-9666-0FB516D9A77F}">
            <xm:f>AND(Information!$C$8=FALSE,$D12&lt;&gt;"P C Sum",$D12&lt;&gt;"PC Sum",$D12&lt;&gt;"P Sum",$D12&lt;&gt;"Prov Sum")</xm:f>
            <x14:dxf>
              <font>
                <strike val="0"/>
                <color theme="0"/>
              </font>
              <numFmt numFmtId="4" formatCode="#,##0.00"/>
            </x14:dxf>
          </x14:cfRule>
          <xm:sqref>E12:E14</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L163"/>
  <sheetViews>
    <sheetView showGridLines="0" view="pageBreakPreview" zoomScaleNormal="70" zoomScaleSheetLayoutView="100" zoomScalePageLayoutView="150" workbookViewId="0">
      <selection activeCell="K23" sqref="K23"/>
    </sheetView>
  </sheetViews>
  <sheetFormatPr defaultColWidth="8.85546875" defaultRowHeight="12.75" x14ac:dyDescent="0.2"/>
  <cols>
    <col min="1" max="1" width="3.5703125" style="77" customWidth="1"/>
    <col min="2" max="2" width="8.42578125" style="149" customWidth="1"/>
    <col min="3" max="3" width="47.5703125" style="66" customWidth="1"/>
    <col min="4" max="4" width="7" style="66" customWidth="1"/>
    <col min="5" max="5" width="24.5703125" style="88" customWidth="1"/>
    <col min="6" max="6" width="4.85546875" style="77" customWidth="1"/>
    <col min="7" max="7" width="3.85546875" style="77" customWidth="1"/>
    <col min="8" max="8" width="14.5703125" style="77" customWidth="1"/>
    <col min="9" max="9" width="11.42578125" style="89" customWidth="1"/>
    <col min="10" max="10" width="15.42578125" style="77" customWidth="1"/>
    <col min="11" max="11" width="12.5703125" style="77" customWidth="1"/>
    <col min="12" max="12" width="15.140625" style="77" bestFit="1" customWidth="1"/>
    <col min="13" max="16384" width="8.85546875" style="77"/>
  </cols>
  <sheetData>
    <row r="1" spans="2:12" s="61" customFormat="1" ht="18" customHeight="1" x14ac:dyDescent="0.2">
      <c r="B1" s="2" t="str">
        <f>Client1</f>
        <v>Province of KwaZulu-Natal</v>
      </c>
      <c r="C1" s="63"/>
      <c r="D1" s="63"/>
      <c r="F1" s="148" t="str">
        <f>"Contract No. "&amp;ContractNo</f>
        <v>Contract No. ZNB01222/00000/00/PMC/INF/21/T</v>
      </c>
      <c r="H1" s="105"/>
      <c r="I1" s="130"/>
      <c r="K1" s="105"/>
    </row>
    <row r="2" spans="2:12" s="61" customFormat="1" ht="15" customHeight="1" x14ac:dyDescent="0.2">
      <c r="B2" s="86" t="str">
        <f>Client2</f>
        <v>Department of Transport</v>
      </c>
      <c r="C2" s="63"/>
      <c r="D2" s="63"/>
      <c r="E2" s="105"/>
      <c r="F2" s="105"/>
      <c r="G2" s="105"/>
      <c r="H2" s="105"/>
      <c r="I2" s="130"/>
      <c r="J2" s="62"/>
      <c r="K2" s="105"/>
    </row>
    <row r="3" spans="2:12" s="61" customFormat="1" x14ac:dyDescent="0.2">
      <c r="B3" s="86"/>
      <c r="C3" s="63"/>
      <c r="D3" s="63"/>
      <c r="E3" s="105"/>
      <c r="F3" s="105"/>
      <c r="G3" s="105"/>
      <c r="H3" s="105"/>
      <c r="I3" s="130"/>
      <c r="J3" s="62"/>
      <c r="K3" s="105"/>
    </row>
    <row r="4" spans="2:12" x14ac:dyDescent="0.2">
      <c r="B4" s="275" t="s">
        <v>223</v>
      </c>
      <c r="C4" s="275"/>
      <c r="D4" s="275"/>
      <c r="E4" s="275"/>
    </row>
    <row r="5" spans="2:12" ht="24" customHeight="1" x14ac:dyDescent="0.2">
      <c r="B5" s="291" t="str">
        <f>ContractDescription</f>
        <v>PROVISION OF ROUTINE AND SAFETY MAINTENANCE ON VARIOUS ROADS WITHIN THE NEW HANOVER ZONE - UMSHWATHI AREA OFFICE</v>
      </c>
      <c r="C5" s="291"/>
      <c r="D5" s="291"/>
      <c r="E5" s="291"/>
    </row>
    <row r="6" spans="2:12" ht="3.95" customHeight="1" x14ac:dyDescent="0.2">
      <c r="B6" s="293"/>
      <c r="C6" s="293"/>
      <c r="D6" s="293"/>
      <c r="E6" s="293"/>
    </row>
    <row r="7" spans="2:12" s="104" customFormat="1" ht="24" customHeight="1" x14ac:dyDescent="0.2">
      <c r="B7" s="165"/>
      <c r="C7" s="166" t="s">
        <v>1</v>
      </c>
      <c r="D7" s="157" t="s">
        <v>222</v>
      </c>
      <c r="E7" s="133" t="s">
        <v>5</v>
      </c>
      <c r="I7" s="134"/>
    </row>
    <row r="8" spans="2:12" ht="21" customHeight="1" x14ac:dyDescent="0.2">
      <c r="B8" s="167" t="s">
        <v>316</v>
      </c>
      <c r="C8" s="168"/>
      <c r="D8" s="162"/>
      <c r="E8" s="198"/>
      <c r="H8" s="104"/>
      <c r="I8" s="136"/>
    </row>
    <row r="9" spans="2:12" ht="21" customHeight="1" x14ac:dyDescent="0.2">
      <c r="B9" s="167" t="s">
        <v>327</v>
      </c>
      <c r="C9" s="168"/>
      <c r="D9" s="162"/>
      <c r="E9" s="198"/>
      <c r="G9" s="104"/>
      <c r="H9" s="104"/>
      <c r="I9" s="136"/>
    </row>
    <row r="10" spans="2:12" ht="21" customHeight="1" x14ac:dyDescent="0.2">
      <c r="B10" s="167" t="s">
        <v>328</v>
      </c>
      <c r="C10" s="169"/>
      <c r="D10" s="162"/>
      <c r="E10" s="198"/>
      <c r="H10" s="104"/>
      <c r="I10" s="136"/>
    </row>
    <row r="11" spans="2:12" ht="3.95" customHeight="1" x14ac:dyDescent="0.2">
      <c r="B11" s="170"/>
      <c r="C11" s="171"/>
      <c r="D11" s="172"/>
      <c r="E11" s="199"/>
    </row>
    <row r="12" spans="2:12" ht="21" customHeight="1" x14ac:dyDescent="0.2">
      <c r="B12" s="159" t="s">
        <v>320</v>
      </c>
      <c r="C12" s="160"/>
      <c r="D12" s="160"/>
      <c r="E12" s="200"/>
      <c r="I12" s="136"/>
      <c r="J12" s="173"/>
    </row>
    <row r="13" spans="2:12" ht="21" customHeight="1" x14ac:dyDescent="0.2">
      <c r="B13" s="174" t="str">
        <f>"CONTINGENCIES ("&amp;TEXT(I13,"0.0%")&amp;" of Subtotal 1)"</f>
        <v>CONTINGENCIES (0.0% of Subtotal 1)</v>
      </c>
      <c r="C13" s="172"/>
      <c r="D13" s="172"/>
      <c r="E13" s="200"/>
      <c r="H13" s="175"/>
      <c r="I13" s="176"/>
      <c r="L13" s="173"/>
    </row>
    <row r="14" spans="2:12" ht="21" customHeight="1" x14ac:dyDescent="0.2">
      <c r="B14" s="159" t="s">
        <v>321</v>
      </c>
      <c r="C14" s="160"/>
      <c r="D14" s="160"/>
      <c r="E14" s="200"/>
      <c r="G14" s="164"/>
    </row>
    <row r="15" spans="2:12" ht="21" customHeight="1" x14ac:dyDescent="0.2">
      <c r="B15" s="177" t="str">
        <f>"CONTRACT PRICE ADJUSTMENT AND RISE &amp; FALL ("&amp;TEXT(I15,"0.0%")&amp;" of Subtotal 2)"</f>
        <v>CONTRACT PRICE ADJUSTMENT AND RISE &amp; FALL (0.0% of Subtotal 2)</v>
      </c>
      <c r="C15" s="87"/>
      <c r="D15" s="201"/>
      <c r="E15" s="200"/>
      <c r="H15" s="175"/>
      <c r="I15" s="176"/>
    </row>
    <row r="16" spans="2:12" ht="21" customHeight="1" x14ac:dyDescent="0.2">
      <c r="B16" s="159" t="s">
        <v>322</v>
      </c>
      <c r="C16" s="160"/>
      <c r="D16" s="160"/>
      <c r="E16" s="200"/>
    </row>
    <row r="17" spans="2:5" ht="21" customHeight="1" x14ac:dyDescent="0.2">
      <c r="B17" s="177" t="s">
        <v>224</v>
      </c>
      <c r="C17" s="87"/>
      <c r="D17" s="201"/>
      <c r="E17" s="200"/>
    </row>
    <row r="18" spans="2:5" ht="21.95" customHeight="1" x14ac:dyDescent="0.2">
      <c r="B18" s="159" t="s">
        <v>225</v>
      </c>
      <c r="C18" s="160"/>
      <c r="D18" s="160"/>
      <c r="E18" s="200"/>
    </row>
    <row r="19" spans="2:5" ht="21.95" customHeight="1" x14ac:dyDescent="0.2">
      <c r="B19" s="178"/>
      <c r="C19" s="179"/>
      <c r="D19" s="179"/>
      <c r="E19" s="180"/>
    </row>
    <row r="20" spans="2:5" ht="66" customHeight="1" x14ac:dyDescent="0.2">
      <c r="B20" s="301" t="s">
        <v>326</v>
      </c>
      <c r="C20" s="302"/>
      <c r="D20" s="302"/>
      <c r="E20" s="302"/>
    </row>
    <row r="21" spans="2:5" x14ac:dyDescent="0.2">
      <c r="B21" s="178"/>
      <c r="C21" s="179"/>
      <c r="D21" s="179"/>
      <c r="E21" s="180"/>
    </row>
    <row r="22" spans="2:5" ht="21.95" customHeight="1" x14ac:dyDescent="0.2">
      <c r="B22" s="303" t="s">
        <v>226</v>
      </c>
      <c r="C22" s="303"/>
      <c r="D22" s="303"/>
      <c r="E22" s="303"/>
    </row>
    <row r="23" spans="2:5" ht="57" customHeight="1" x14ac:dyDescent="0.2">
      <c r="B23" s="300" t="s">
        <v>227</v>
      </c>
      <c r="C23" s="300"/>
      <c r="D23" s="300"/>
      <c r="E23" s="300"/>
    </row>
    <row r="65" spans="1:12" s="89" customFormat="1" x14ac:dyDescent="0.2">
      <c r="A65" s="77"/>
      <c r="B65" s="181"/>
      <c r="C65" s="182"/>
      <c r="D65" s="162"/>
      <c r="E65" s="183"/>
      <c r="F65" s="149"/>
      <c r="G65" s="149"/>
      <c r="H65" s="104"/>
      <c r="J65" s="77"/>
      <c r="K65" s="77"/>
      <c r="L65" s="77"/>
    </row>
    <row r="163" spans="1:12" s="89" customFormat="1" x14ac:dyDescent="0.2">
      <c r="A163" s="77"/>
      <c r="B163" s="181"/>
      <c r="C163" s="182"/>
      <c r="D163" s="162"/>
      <c r="E163" s="183"/>
      <c r="F163" s="149"/>
      <c r="G163" s="149"/>
      <c r="H163" s="104"/>
      <c r="J163" s="77"/>
      <c r="K163" s="77"/>
      <c r="L163" s="77"/>
    </row>
  </sheetData>
  <mergeCells count="6">
    <mergeCell ref="B23:E23"/>
    <mergeCell ref="B4:E4"/>
    <mergeCell ref="B5:E5"/>
    <mergeCell ref="B6:E6"/>
    <mergeCell ref="B20:E20"/>
    <mergeCell ref="B22:E22"/>
  </mergeCells>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1" id="{2EF59541-F89D-4F5A-9C62-2187EA7A7145}">
            <xm:f>AND(Information!$C$8=FALSE,$D8&lt;&gt;"P C Sum",$D8&lt;&gt;"PC Sum",$D8&lt;&gt;"P Sum",$D8&lt;&gt;"Prov Sum")</xm:f>
            <x14:dxf>
              <font>
                <strike val="0"/>
                <color theme="0"/>
              </font>
              <numFmt numFmtId="4" formatCode="#,##0.00"/>
            </x14:dxf>
          </x14:cfRule>
          <xm:sqref>E8:E18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sheetPr>
  <dimension ref="B1:H73"/>
  <sheetViews>
    <sheetView view="pageBreakPreview" zoomScaleNormal="70" zoomScaleSheetLayoutView="100" zoomScalePageLayoutView="125" workbookViewId="0">
      <selection activeCell="C73" sqref="C73"/>
    </sheetView>
  </sheetViews>
  <sheetFormatPr defaultColWidth="6.85546875" defaultRowHeight="12.75" x14ac:dyDescent="0.2"/>
  <cols>
    <col min="1" max="1" width="0.85546875" style="1" customWidth="1"/>
    <col min="2" max="2" width="11.5703125" style="33" customWidth="1"/>
    <col min="3" max="3" width="45.5703125" style="3" customWidth="1"/>
    <col min="4" max="4" width="13.5703125" style="4" customWidth="1"/>
    <col min="5" max="5" width="15.5703125" style="4" customWidth="1"/>
    <col min="6" max="6" width="15.5703125" style="1" customWidth="1"/>
    <col min="7" max="7" width="15.5703125" style="5" customWidth="1"/>
    <col min="8" max="8" width="0.85546875" style="5" customWidth="1"/>
    <col min="9" max="16384" width="6.85546875" style="1"/>
  </cols>
  <sheetData>
    <row r="1" spans="2:8" x14ac:dyDescent="0.2">
      <c r="G1" s="128"/>
    </row>
    <row r="2" spans="2:8" x14ac:dyDescent="0.2">
      <c r="B2" s="79" t="str">
        <f>Client1</f>
        <v>Province of KwaZulu-Natal</v>
      </c>
      <c r="C2" s="80"/>
      <c r="D2" s="55"/>
      <c r="E2" s="274" t="str">
        <f>"Contract No. "&amp;ContractNo</f>
        <v>Contract No. ZNB01222/00000/00/PMC/INF/21/T</v>
      </c>
      <c r="F2" s="274"/>
      <c r="G2" s="274"/>
    </row>
    <row r="3" spans="2:8" x14ac:dyDescent="0.2">
      <c r="B3" s="78" t="str">
        <f>Client2</f>
        <v>Department of Transport</v>
      </c>
      <c r="C3" s="80"/>
      <c r="D3" s="55"/>
      <c r="E3" s="55"/>
      <c r="F3" s="56"/>
      <c r="G3" s="81"/>
    </row>
    <row r="4" spans="2:8" x14ac:dyDescent="0.2">
      <c r="B4" s="57"/>
      <c r="C4" s="57"/>
      <c r="D4" s="58"/>
      <c r="E4" s="58"/>
      <c r="F4" s="59"/>
      <c r="G4" s="82"/>
    </row>
    <row r="5" spans="2:8" x14ac:dyDescent="0.2">
      <c r="B5" s="265" t="s">
        <v>8</v>
      </c>
      <c r="C5" s="266"/>
      <c r="D5" s="266"/>
      <c r="E5" s="266"/>
      <c r="F5" s="266"/>
      <c r="G5" s="267" t="str">
        <f>"CHAPTER "&amp;B11</f>
        <v>CHAPTER C1.3</v>
      </c>
      <c r="H5" s="6"/>
    </row>
    <row r="6" spans="2:8" ht="6" customHeight="1" x14ac:dyDescent="0.2">
      <c r="B6" s="270" t="str">
        <f>ContractDescription</f>
        <v>PROVISION OF ROUTINE AND SAFETY MAINTENANCE ON VARIOUS ROADS WITHIN THE NEW HANOVER ZONE - UMSHWATHI AREA OFFICE</v>
      </c>
      <c r="C6" s="275"/>
      <c r="D6" s="275"/>
      <c r="E6" s="275"/>
      <c r="F6" s="275"/>
      <c r="G6" s="268"/>
      <c r="H6" s="7"/>
    </row>
    <row r="7" spans="2:8" x14ac:dyDescent="0.2">
      <c r="B7" s="270"/>
      <c r="C7" s="275"/>
      <c r="D7" s="275"/>
      <c r="E7" s="275"/>
      <c r="F7" s="275"/>
      <c r="G7" s="268"/>
      <c r="H7" s="7"/>
    </row>
    <row r="8" spans="2:8" ht="6" customHeight="1" x14ac:dyDescent="0.2">
      <c r="B8" s="272"/>
      <c r="C8" s="273"/>
      <c r="D8" s="273"/>
      <c r="E8" s="273"/>
      <c r="F8" s="273"/>
      <c r="G8" s="269"/>
      <c r="H8" s="7"/>
    </row>
    <row r="9" spans="2:8" s="8" customFormat="1" ht="24" customHeight="1" x14ac:dyDescent="0.2">
      <c r="B9" s="9" t="s">
        <v>0</v>
      </c>
      <c r="C9" s="10" t="s">
        <v>1</v>
      </c>
      <c r="D9" s="10" t="s">
        <v>2</v>
      </c>
      <c r="E9" s="10" t="s">
        <v>3</v>
      </c>
      <c r="F9" s="10" t="s">
        <v>4</v>
      </c>
      <c r="G9" s="10" t="s">
        <v>5</v>
      </c>
      <c r="H9" s="11"/>
    </row>
    <row r="10" spans="2:8" x14ac:dyDescent="0.2">
      <c r="B10" s="42"/>
      <c r="C10" s="13"/>
      <c r="D10" s="14"/>
      <c r="E10" s="14"/>
      <c r="F10" s="15"/>
      <c r="G10" s="22"/>
      <c r="H10" s="17"/>
    </row>
    <row r="11" spans="2:8" ht="25.5" x14ac:dyDescent="0.2">
      <c r="B11" s="51" t="s">
        <v>41</v>
      </c>
      <c r="C11" s="19" t="s">
        <v>42</v>
      </c>
      <c r="D11" s="20"/>
      <c r="E11" s="20"/>
      <c r="F11" s="15"/>
      <c r="G11" s="22"/>
      <c r="H11" s="38"/>
    </row>
    <row r="12" spans="2:8" x14ac:dyDescent="0.2">
      <c r="B12" s="42"/>
      <c r="C12" s="13"/>
      <c r="D12" s="20"/>
      <c r="E12" s="20"/>
      <c r="F12" s="15"/>
      <c r="G12" s="22"/>
      <c r="H12" s="38"/>
    </row>
    <row r="13" spans="2:8" x14ac:dyDescent="0.2">
      <c r="B13" s="42" t="s">
        <v>43</v>
      </c>
      <c r="C13" s="13" t="s">
        <v>44</v>
      </c>
      <c r="D13" s="20"/>
      <c r="E13" s="20"/>
      <c r="F13" s="15"/>
      <c r="G13" s="22"/>
      <c r="H13" s="38"/>
    </row>
    <row r="14" spans="2:8" x14ac:dyDescent="0.2">
      <c r="B14" s="42"/>
      <c r="C14" s="13"/>
      <c r="D14" s="20"/>
      <c r="E14" s="20"/>
      <c r="F14" s="15"/>
      <c r="G14" s="22"/>
      <c r="H14" s="38"/>
    </row>
    <row r="15" spans="2:8" x14ac:dyDescent="0.2">
      <c r="B15" s="42" t="s">
        <v>45</v>
      </c>
      <c r="C15" s="13" t="s">
        <v>47</v>
      </c>
      <c r="D15" s="20" t="s">
        <v>11</v>
      </c>
      <c r="E15" s="21">
        <v>1</v>
      </c>
      <c r="F15" s="15"/>
      <c r="G15" s="22"/>
      <c r="H15" s="39"/>
    </row>
    <row r="16" spans="2:8" x14ac:dyDescent="0.2">
      <c r="B16" s="42"/>
      <c r="C16" s="13"/>
      <c r="D16" s="20"/>
      <c r="E16" s="21"/>
      <c r="F16" s="15"/>
      <c r="G16" s="22"/>
      <c r="H16" s="39"/>
    </row>
    <row r="17" spans="2:8" x14ac:dyDescent="0.2">
      <c r="B17" s="42" t="s">
        <v>46</v>
      </c>
      <c r="C17" s="13" t="s">
        <v>48</v>
      </c>
      <c r="D17" s="20" t="s">
        <v>17</v>
      </c>
      <c r="E17" s="117">
        <f>_Duration</f>
        <v>24</v>
      </c>
      <c r="F17" s="15"/>
      <c r="G17" s="22"/>
      <c r="H17" s="39"/>
    </row>
    <row r="18" spans="2:8" x14ac:dyDescent="0.2">
      <c r="B18" s="42"/>
      <c r="C18" s="13"/>
      <c r="D18" s="20"/>
      <c r="E18" s="21"/>
      <c r="F18" s="15"/>
      <c r="G18" s="22"/>
      <c r="H18" s="38"/>
    </row>
    <row r="19" spans="2:8" x14ac:dyDescent="0.2">
      <c r="B19" s="42" t="s">
        <v>49</v>
      </c>
      <c r="C19" s="13" t="s">
        <v>50</v>
      </c>
      <c r="D19" s="20" t="s">
        <v>51</v>
      </c>
      <c r="E19" s="21">
        <v>12</v>
      </c>
      <c r="F19" s="15"/>
      <c r="G19" s="22"/>
      <c r="H19" s="38"/>
    </row>
    <row r="20" spans="2:8" x14ac:dyDescent="0.2">
      <c r="B20" s="42"/>
      <c r="C20" s="13"/>
      <c r="D20" s="20"/>
      <c r="E20" s="21"/>
      <c r="F20" s="15"/>
      <c r="G20" s="22"/>
      <c r="H20" s="40"/>
    </row>
    <row r="21" spans="2:8" ht="36" x14ac:dyDescent="0.2">
      <c r="B21" s="42"/>
      <c r="C21" s="122" t="s">
        <v>295</v>
      </c>
      <c r="D21" s="20"/>
      <c r="E21" s="20"/>
      <c r="F21" s="15"/>
      <c r="G21" s="22"/>
      <c r="H21" s="38"/>
    </row>
    <row r="22" spans="2:8" x14ac:dyDescent="0.2">
      <c r="B22" s="42"/>
      <c r="C22" s="13"/>
      <c r="D22" s="20"/>
      <c r="E22" s="20"/>
      <c r="F22" s="15"/>
      <c r="G22" s="22"/>
      <c r="H22" s="38"/>
    </row>
    <row r="23" spans="2:8" x14ac:dyDescent="0.2">
      <c r="B23" s="42"/>
      <c r="C23" s="13"/>
      <c r="D23" s="20"/>
      <c r="E23" s="20"/>
      <c r="F23" s="15"/>
      <c r="G23" s="22"/>
      <c r="H23" s="38"/>
    </row>
    <row r="24" spans="2:8" x14ac:dyDescent="0.2">
      <c r="B24" s="42"/>
      <c r="C24" s="13"/>
      <c r="D24" s="20"/>
      <c r="E24" s="20"/>
      <c r="F24" s="15"/>
      <c r="G24" s="22"/>
      <c r="H24" s="38"/>
    </row>
    <row r="25" spans="2:8" x14ac:dyDescent="0.2">
      <c r="B25" s="42"/>
      <c r="C25" s="13"/>
      <c r="D25" s="20"/>
      <c r="E25" s="20"/>
      <c r="F25" s="15"/>
      <c r="G25" s="22"/>
      <c r="H25" s="38"/>
    </row>
    <row r="26" spans="2:8" x14ac:dyDescent="0.2">
      <c r="B26" s="42"/>
      <c r="C26" s="13"/>
      <c r="D26" s="20"/>
      <c r="E26" s="20"/>
      <c r="F26" s="15"/>
      <c r="G26" s="22"/>
      <c r="H26" s="38"/>
    </row>
    <row r="27" spans="2:8" x14ac:dyDescent="0.2">
      <c r="B27" s="42"/>
      <c r="C27" s="13"/>
      <c r="D27" s="20"/>
      <c r="E27" s="20"/>
      <c r="F27" s="15"/>
      <c r="G27" s="22"/>
      <c r="H27" s="38"/>
    </row>
    <row r="28" spans="2:8" x14ac:dyDescent="0.2">
      <c r="B28" s="42"/>
      <c r="C28" s="13"/>
      <c r="D28" s="20"/>
      <c r="E28" s="20"/>
      <c r="F28" s="15"/>
      <c r="G28" s="22"/>
      <c r="H28" s="38"/>
    </row>
    <row r="29" spans="2:8" x14ac:dyDescent="0.2">
      <c r="B29" s="42"/>
      <c r="C29" s="13"/>
      <c r="D29" s="20"/>
      <c r="E29" s="20"/>
      <c r="F29" s="15"/>
      <c r="G29" s="22"/>
      <c r="H29" s="38"/>
    </row>
    <row r="30" spans="2:8" x14ac:dyDescent="0.2">
      <c r="B30" s="42"/>
      <c r="C30" s="13"/>
      <c r="D30" s="20"/>
      <c r="E30" s="20"/>
      <c r="F30" s="15"/>
      <c r="G30" s="22"/>
      <c r="H30" s="38"/>
    </row>
    <row r="31" spans="2:8" x14ac:dyDescent="0.2">
      <c r="B31" s="42"/>
      <c r="C31" s="13"/>
      <c r="D31" s="20"/>
      <c r="E31" s="20"/>
      <c r="F31" s="15"/>
      <c r="G31" s="22"/>
      <c r="H31" s="38"/>
    </row>
    <row r="32" spans="2:8" x14ac:dyDescent="0.2">
      <c r="B32" s="42"/>
      <c r="C32" s="13"/>
      <c r="D32" s="20"/>
      <c r="E32" s="20"/>
      <c r="F32" s="15"/>
      <c r="G32" s="22"/>
      <c r="H32" s="38"/>
    </row>
    <row r="33" spans="2:8" x14ac:dyDescent="0.2">
      <c r="B33" s="42"/>
      <c r="C33" s="13"/>
      <c r="D33" s="20"/>
      <c r="E33" s="20"/>
      <c r="F33" s="15"/>
      <c r="G33" s="22"/>
      <c r="H33" s="38"/>
    </row>
    <row r="34" spans="2:8" x14ac:dyDescent="0.2">
      <c r="B34" s="42"/>
      <c r="C34" s="13"/>
      <c r="D34" s="20"/>
      <c r="E34" s="20"/>
      <c r="F34" s="15"/>
      <c r="G34" s="22"/>
      <c r="H34" s="38"/>
    </row>
    <row r="35" spans="2:8" x14ac:dyDescent="0.2">
      <c r="B35" s="42"/>
      <c r="C35" s="13"/>
      <c r="D35" s="20"/>
      <c r="E35" s="20"/>
      <c r="F35" s="15"/>
      <c r="G35" s="22"/>
      <c r="H35" s="38"/>
    </row>
    <row r="36" spans="2:8" x14ac:dyDescent="0.2">
      <c r="B36" s="42"/>
      <c r="C36" s="13"/>
      <c r="D36" s="20"/>
      <c r="E36" s="20"/>
      <c r="F36" s="15"/>
      <c r="G36" s="22"/>
      <c r="H36" s="38"/>
    </row>
    <row r="37" spans="2:8" x14ac:dyDescent="0.2">
      <c r="B37" s="42"/>
      <c r="C37" s="13"/>
      <c r="D37" s="20"/>
      <c r="E37" s="20"/>
      <c r="F37" s="15"/>
      <c r="G37" s="22"/>
      <c r="H37" s="38"/>
    </row>
    <row r="38" spans="2:8" x14ac:dyDescent="0.2">
      <c r="B38" s="42"/>
      <c r="C38" s="13"/>
      <c r="D38" s="20"/>
      <c r="E38" s="20"/>
      <c r="F38" s="15"/>
      <c r="G38" s="22"/>
      <c r="H38" s="38"/>
    </row>
    <row r="39" spans="2:8" x14ac:dyDescent="0.2">
      <c r="B39" s="42"/>
      <c r="C39" s="13"/>
      <c r="D39" s="20"/>
      <c r="E39" s="20"/>
      <c r="F39" s="15"/>
      <c r="G39" s="22"/>
      <c r="H39" s="38"/>
    </row>
    <row r="40" spans="2:8" x14ac:dyDescent="0.2">
      <c r="B40" s="42"/>
      <c r="C40" s="13"/>
      <c r="D40" s="20"/>
      <c r="E40" s="20"/>
      <c r="F40" s="15"/>
      <c r="G40" s="22"/>
      <c r="H40" s="38"/>
    </row>
    <row r="41" spans="2:8" x14ac:dyDescent="0.2">
      <c r="B41" s="42"/>
      <c r="C41" s="13"/>
      <c r="D41" s="20"/>
      <c r="E41" s="20"/>
      <c r="F41" s="15"/>
      <c r="G41" s="22"/>
      <c r="H41" s="38"/>
    </row>
    <row r="42" spans="2:8" x14ac:dyDescent="0.2">
      <c r="B42" s="42"/>
      <c r="C42" s="13"/>
      <c r="D42" s="20"/>
      <c r="E42" s="20"/>
      <c r="F42" s="15"/>
      <c r="G42" s="22"/>
      <c r="H42" s="38"/>
    </row>
    <row r="43" spans="2:8" x14ac:dyDescent="0.2">
      <c r="B43" s="42"/>
      <c r="C43" s="13"/>
      <c r="D43" s="20"/>
      <c r="E43" s="20"/>
      <c r="F43" s="15"/>
      <c r="G43" s="22"/>
      <c r="H43" s="38"/>
    </row>
    <row r="44" spans="2:8" x14ac:dyDescent="0.2">
      <c r="B44" s="42"/>
      <c r="C44" s="13"/>
      <c r="D44" s="20"/>
      <c r="E44" s="20"/>
      <c r="F44" s="15"/>
      <c r="G44" s="22"/>
      <c r="H44" s="38"/>
    </row>
    <row r="45" spans="2:8" x14ac:dyDescent="0.2">
      <c r="B45" s="42"/>
      <c r="C45" s="13"/>
      <c r="D45" s="20"/>
      <c r="E45" s="20"/>
      <c r="F45" s="15"/>
      <c r="G45" s="22"/>
      <c r="H45" s="38"/>
    </row>
    <row r="46" spans="2:8" x14ac:dyDescent="0.2">
      <c r="B46" s="42"/>
      <c r="C46" s="13"/>
      <c r="D46" s="20"/>
      <c r="E46" s="20"/>
      <c r="F46" s="15"/>
      <c r="G46" s="22"/>
      <c r="H46" s="38"/>
    </row>
    <row r="47" spans="2:8" x14ac:dyDescent="0.2">
      <c r="B47" s="42"/>
      <c r="C47" s="13"/>
      <c r="D47" s="20"/>
      <c r="E47" s="20"/>
      <c r="F47" s="15"/>
      <c r="G47" s="22"/>
      <c r="H47" s="38"/>
    </row>
    <row r="48" spans="2:8" x14ac:dyDescent="0.2">
      <c r="B48" s="42"/>
      <c r="C48" s="13"/>
      <c r="D48" s="20"/>
      <c r="E48" s="20"/>
      <c r="F48" s="15"/>
      <c r="G48" s="22"/>
      <c r="H48" s="38"/>
    </row>
    <row r="49" spans="2:8" x14ac:dyDescent="0.2">
      <c r="B49" s="42"/>
      <c r="C49" s="13"/>
      <c r="D49" s="20"/>
      <c r="E49" s="20"/>
      <c r="F49" s="15"/>
      <c r="G49" s="22"/>
      <c r="H49" s="38"/>
    </row>
    <row r="50" spans="2:8" x14ac:dyDescent="0.2">
      <c r="B50" s="42"/>
      <c r="C50" s="13"/>
      <c r="D50" s="20"/>
      <c r="E50" s="20"/>
      <c r="F50" s="15"/>
      <c r="G50" s="22"/>
      <c r="H50" s="38"/>
    </row>
    <row r="51" spans="2:8" x14ac:dyDescent="0.2">
      <c r="B51" s="42"/>
      <c r="C51" s="13"/>
      <c r="D51" s="20"/>
      <c r="E51" s="20"/>
      <c r="F51" s="15"/>
      <c r="G51" s="22"/>
      <c r="H51" s="38"/>
    </row>
    <row r="52" spans="2:8" x14ac:dyDescent="0.2">
      <c r="B52" s="42"/>
      <c r="C52" s="13"/>
      <c r="D52" s="20"/>
      <c r="E52" s="20"/>
      <c r="F52" s="15"/>
      <c r="G52" s="22"/>
      <c r="H52" s="38"/>
    </row>
    <row r="53" spans="2:8" x14ac:dyDescent="0.2">
      <c r="B53" s="42"/>
      <c r="C53" s="13"/>
      <c r="D53" s="20"/>
      <c r="E53" s="20"/>
      <c r="F53" s="15"/>
      <c r="G53" s="22"/>
      <c r="H53" s="38"/>
    </row>
    <row r="54" spans="2:8" x14ac:dyDescent="0.2">
      <c r="B54" s="42"/>
      <c r="C54" s="13"/>
      <c r="D54" s="20"/>
      <c r="E54" s="20"/>
      <c r="F54" s="15"/>
      <c r="G54" s="22"/>
      <c r="H54" s="38"/>
    </row>
    <row r="55" spans="2:8" x14ac:dyDescent="0.2">
      <c r="B55" s="42"/>
      <c r="C55" s="13"/>
      <c r="D55" s="20"/>
      <c r="E55" s="20"/>
      <c r="F55" s="15"/>
      <c r="G55" s="22"/>
      <c r="H55" s="38"/>
    </row>
    <row r="56" spans="2:8" x14ac:dyDescent="0.2">
      <c r="B56" s="42"/>
      <c r="C56" s="13"/>
      <c r="D56" s="20"/>
      <c r="E56" s="20"/>
      <c r="F56" s="15"/>
      <c r="G56" s="22"/>
      <c r="H56" s="38"/>
    </row>
    <row r="57" spans="2:8" x14ac:dyDescent="0.2">
      <c r="B57" s="42"/>
      <c r="C57" s="13"/>
      <c r="D57" s="20"/>
      <c r="E57" s="20"/>
      <c r="F57" s="15"/>
      <c r="G57" s="22"/>
      <c r="H57" s="38"/>
    </row>
    <row r="58" spans="2:8" x14ac:dyDescent="0.2">
      <c r="B58" s="42"/>
      <c r="C58" s="13"/>
      <c r="D58" s="20"/>
      <c r="E58" s="20"/>
      <c r="F58" s="15"/>
      <c r="G58" s="22"/>
      <c r="H58" s="38"/>
    </row>
    <row r="59" spans="2:8" x14ac:dyDescent="0.2">
      <c r="B59" s="42"/>
      <c r="C59" s="13"/>
      <c r="D59" s="20"/>
      <c r="E59" s="20"/>
      <c r="F59" s="15"/>
      <c r="G59" s="22"/>
      <c r="H59" s="38"/>
    </row>
    <row r="60" spans="2:8" x14ac:dyDescent="0.2">
      <c r="B60" s="42"/>
      <c r="C60" s="13"/>
      <c r="D60" s="20"/>
      <c r="E60" s="20"/>
      <c r="F60" s="15"/>
      <c r="G60" s="22"/>
      <c r="H60" s="38"/>
    </row>
    <row r="61" spans="2:8" x14ac:dyDescent="0.2">
      <c r="B61" s="42"/>
      <c r="C61" s="13"/>
      <c r="D61" s="20"/>
      <c r="E61" s="20"/>
      <c r="F61" s="15"/>
      <c r="G61" s="22"/>
      <c r="H61" s="38"/>
    </row>
    <row r="62" spans="2:8" x14ac:dyDescent="0.2">
      <c r="B62" s="42"/>
      <c r="C62" s="13"/>
      <c r="D62" s="20"/>
      <c r="E62" s="20"/>
      <c r="F62" s="15"/>
      <c r="G62" s="22"/>
      <c r="H62" s="38"/>
    </row>
    <row r="63" spans="2:8" x14ac:dyDescent="0.2">
      <c r="B63" s="42"/>
      <c r="C63" s="13"/>
      <c r="D63" s="20"/>
      <c r="E63" s="20"/>
      <c r="F63" s="15"/>
      <c r="G63" s="22"/>
      <c r="H63" s="38"/>
    </row>
    <row r="64" spans="2:8" x14ac:dyDescent="0.2">
      <c r="B64" s="42"/>
      <c r="C64" s="13"/>
      <c r="D64" s="20"/>
      <c r="E64" s="20"/>
      <c r="F64" s="15"/>
      <c r="G64" s="22"/>
      <c r="H64" s="38"/>
    </row>
    <row r="65" spans="2:8" x14ac:dyDescent="0.2">
      <c r="B65" s="42"/>
      <c r="C65" s="13"/>
      <c r="D65" s="20"/>
      <c r="E65" s="20"/>
      <c r="F65" s="15"/>
      <c r="G65" s="22"/>
      <c r="H65" s="38"/>
    </row>
    <row r="66" spans="2:8" x14ac:dyDescent="0.2">
      <c r="B66" s="42"/>
      <c r="C66" s="13"/>
      <c r="D66" s="20"/>
      <c r="E66" s="20"/>
      <c r="F66" s="15"/>
      <c r="G66" s="22"/>
      <c r="H66" s="38"/>
    </row>
    <row r="67" spans="2:8" x14ac:dyDescent="0.2">
      <c r="B67" s="42"/>
      <c r="C67" s="13"/>
      <c r="D67" s="20"/>
      <c r="E67" s="20"/>
      <c r="F67" s="15"/>
      <c r="G67" s="22"/>
      <c r="H67" s="38"/>
    </row>
    <row r="68" spans="2:8" x14ac:dyDescent="0.2">
      <c r="B68" s="42"/>
      <c r="C68" s="13"/>
      <c r="D68" s="20"/>
      <c r="E68" s="20"/>
      <c r="F68" s="15"/>
      <c r="G68" s="22"/>
      <c r="H68" s="38"/>
    </row>
    <row r="69" spans="2:8" x14ac:dyDescent="0.2">
      <c r="B69" s="42"/>
      <c r="C69" s="13"/>
      <c r="D69" s="20"/>
      <c r="E69" s="20"/>
      <c r="F69" s="15"/>
      <c r="G69" s="22"/>
      <c r="H69" s="38"/>
    </row>
    <row r="70" spans="2:8" x14ac:dyDescent="0.2">
      <c r="B70" s="42"/>
      <c r="C70" s="13"/>
      <c r="D70" s="20"/>
      <c r="E70" s="20"/>
      <c r="F70" s="15"/>
      <c r="G70" s="22"/>
      <c r="H70" s="38"/>
    </row>
    <row r="71" spans="2:8" x14ac:dyDescent="0.2">
      <c r="B71" s="42"/>
      <c r="C71" s="13"/>
      <c r="D71" s="20"/>
      <c r="E71" s="20"/>
      <c r="F71" s="15"/>
      <c r="G71" s="22"/>
      <c r="H71" s="38"/>
    </row>
    <row r="72" spans="2:8" x14ac:dyDescent="0.2">
      <c r="B72" s="42"/>
      <c r="C72" s="13"/>
      <c r="D72" s="20"/>
      <c r="E72" s="20"/>
      <c r="F72" s="15"/>
      <c r="G72" s="22"/>
      <c r="H72" s="38"/>
    </row>
    <row r="73" spans="2:8" s="26" customFormat="1" ht="24" customHeight="1" x14ac:dyDescent="0.2">
      <c r="B73" s="27" t="str">
        <f>B11</f>
        <v>C1.3</v>
      </c>
      <c r="C73" s="304" t="s">
        <v>228</v>
      </c>
      <c r="D73" s="29"/>
      <c r="E73" s="30"/>
      <c r="F73" s="29"/>
      <c r="G73" s="196"/>
      <c r="H73" s="32"/>
    </row>
  </sheetData>
  <mergeCells count="4">
    <mergeCell ref="E2:G2"/>
    <mergeCell ref="B5:F5"/>
    <mergeCell ref="G5:G8"/>
    <mergeCell ref="B6:F8"/>
  </mergeCells>
  <phoneticPr fontId="14" type="noConversion"/>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2" id="{77DB1714-331A-49DC-B74C-D170BC333603}">
            <xm:f>AND(Information!$C$8=FALSE,$D10&lt;&gt;"P C Sum",$D10&lt;&gt;"PC Sum",$D10&lt;&gt;"P Sum",$D10&lt;&gt;"Prov Sum")</xm:f>
            <x14:dxf>
              <font>
                <strike val="0"/>
                <color theme="0"/>
              </font>
              <numFmt numFmtId="4" formatCode="#,##0.00"/>
            </x14:dxf>
          </x14:cfRule>
          <xm:sqref>F10:G72</xm:sqref>
        </x14:conditionalFormatting>
        <x14:conditionalFormatting xmlns:xm="http://schemas.microsoft.com/office/excel/2006/main">
          <x14:cfRule type="expression" priority="1" id="{C7D1F558-87B7-4ADF-854A-E6E4D09349A3}">
            <xm:f>AND(Information!$C$8=FALSE,$D73&lt;&gt;"P C Sum",$D73&lt;&gt;"PC Sum",$D73&lt;&gt;"P Sum",$D73&lt;&gt;"Prov Sum")</xm:f>
            <x14:dxf>
              <font>
                <strike val="0"/>
                <color theme="0"/>
              </font>
              <numFmt numFmtId="4" formatCode="#,##0.00"/>
            </x14:dxf>
          </x14:cfRule>
          <xm:sqref>G73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B1:H58"/>
  <sheetViews>
    <sheetView view="pageBreakPreview" zoomScaleNormal="70" zoomScaleSheetLayoutView="100" zoomScalePageLayoutView="125" workbookViewId="0">
      <selection activeCell="C58" sqref="C58"/>
    </sheetView>
  </sheetViews>
  <sheetFormatPr defaultColWidth="6.85546875" defaultRowHeight="12.75" x14ac:dyDescent="0.2"/>
  <cols>
    <col min="1" max="1" width="0.85546875" style="1" customWidth="1"/>
    <col min="2" max="2" width="11.5703125" style="33" customWidth="1"/>
    <col min="3" max="3" width="45.5703125" style="3" customWidth="1"/>
    <col min="4" max="4" width="13.5703125" style="4" customWidth="1"/>
    <col min="5" max="5" width="15.5703125" style="4" customWidth="1"/>
    <col min="6" max="6" width="15.5703125" style="1" customWidth="1"/>
    <col min="7" max="7" width="15.5703125" style="5" customWidth="1"/>
    <col min="8" max="8" width="0.85546875" style="5" customWidth="1"/>
    <col min="9" max="16384" width="6.85546875" style="1"/>
  </cols>
  <sheetData>
    <row r="1" spans="2:8" x14ac:dyDescent="0.2">
      <c r="G1" s="128">
        <f>MAX(G9:G429)</f>
        <v>0</v>
      </c>
    </row>
    <row r="2" spans="2:8" x14ac:dyDescent="0.2">
      <c r="B2" s="79" t="str">
        <f>Client1</f>
        <v>Province of KwaZulu-Natal</v>
      </c>
      <c r="C2" s="80"/>
      <c r="D2" s="55"/>
      <c r="E2" s="274" t="str">
        <f>"Contract No. "&amp;ContractNo</f>
        <v>Contract No. ZNB01222/00000/00/PMC/INF/21/T</v>
      </c>
      <c r="F2" s="274"/>
      <c r="G2" s="274"/>
    </row>
    <row r="3" spans="2:8" x14ac:dyDescent="0.2">
      <c r="B3" s="78" t="str">
        <f>Client2</f>
        <v>Department of Transport</v>
      </c>
      <c r="C3" s="80"/>
      <c r="D3" s="55"/>
      <c r="E3" s="55"/>
      <c r="F3" s="56"/>
      <c r="G3" s="81"/>
    </row>
    <row r="4" spans="2:8" x14ac:dyDescent="0.2">
      <c r="B4" s="57"/>
      <c r="C4" s="57"/>
      <c r="D4" s="58"/>
      <c r="E4" s="58"/>
      <c r="F4" s="59"/>
      <c r="G4" s="82"/>
    </row>
    <row r="5" spans="2:8" x14ac:dyDescent="0.2">
      <c r="B5" s="265" t="s">
        <v>8</v>
      </c>
      <c r="C5" s="266"/>
      <c r="D5" s="266"/>
      <c r="E5" s="266"/>
      <c r="F5" s="266"/>
      <c r="G5" s="267" t="str">
        <f>"CHAPTER "&amp;B11</f>
        <v>CHAPTER C1.5</v>
      </c>
      <c r="H5" s="6"/>
    </row>
    <row r="6" spans="2:8" ht="6" customHeight="1" x14ac:dyDescent="0.2">
      <c r="B6" s="270" t="str">
        <f>ContractDescription</f>
        <v>PROVISION OF ROUTINE AND SAFETY MAINTENANCE ON VARIOUS ROADS WITHIN THE NEW HANOVER ZONE - UMSHWATHI AREA OFFICE</v>
      </c>
      <c r="C6" s="271"/>
      <c r="D6" s="271"/>
      <c r="E6" s="271"/>
      <c r="F6" s="271"/>
      <c r="G6" s="268"/>
      <c r="H6" s="7"/>
    </row>
    <row r="7" spans="2:8" x14ac:dyDescent="0.2">
      <c r="B7" s="270"/>
      <c r="C7" s="271"/>
      <c r="D7" s="271"/>
      <c r="E7" s="271"/>
      <c r="F7" s="271"/>
      <c r="G7" s="268"/>
      <c r="H7" s="7"/>
    </row>
    <row r="8" spans="2:8" ht="6" customHeight="1" x14ac:dyDescent="0.2">
      <c r="B8" s="272"/>
      <c r="C8" s="273"/>
      <c r="D8" s="273"/>
      <c r="E8" s="273"/>
      <c r="F8" s="273"/>
      <c r="G8" s="269"/>
      <c r="H8" s="7"/>
    </row>
    <row r="9" spans="2:8" s="8" customFormat="1" ht="24" customHeight="1" x14ac:dyDescent="0.2">
      <c r="B9" s="9" t="s">
        <v>0</v>
      </c>
      <c r="C9" s="10" t="s">
        <v>1</v>
      </c>
      <c r="D9" s="10" t="s">
        <v>2</v>
      </c>
      <c r="E9" s="10" t="s">
        <v>3</v>
      </c>
      <c r="F9" s="10" t="s">
        <v>4</v>
      </c>
      <c r="G9" s="10" t="s">
        <v>5</v>
      </c>
      <c r="H9" s="11"/>
    </row>
    <row r="10" spans="2:8" x14ac:dyDescent="0.2">
      <c r="B10" s="12"/>
      <c r="C10" s="13"/>
      <c r="D10" s="14"/>
      <c r="E10" s="14"/>
      <c r="F10" s="15"/>
      <c r="G10" s="22"/>
      <c r="H10" s="17"/>
    </row>
    <row r="11" spans="2:8" x14ac:dyDescent="0.2">
      <c r="B11" s="51" t="s">
        <v>315</v>
      </c>
      <c r="C11" s="19" t="s">
        <v>52</v>
      </c>
      <c r="D11" s="20"/>
      <c r="E11" s="20"/>
      <c r="F11" s="15"/>
      <c r="G11" s="22"/>
      <c r="H11" s="38"/>
    </row>
    <row r="12" spans="2:8" x14ac:dyDescent="0.2">
      <c r="B12" s="42"/>
      <c r="C12" s="13"/>
      <c r="D12" s="20"/>
      <c r="E12" s="20"/>
      <c r="F12" s="15"/>
      <c r="G12" s="22"/>
      <c r="H12" s="38"/>
    </row>
    <row r="13" spans="2:8" x14ac:dyDescent="0.2">
      <c r="B13" s="42"/>
      <c r="C13" s="13"/>
      <c r="D13" s="20"/>
      <c r="E13" s="21"/>
      <c r="F13" s="15"/>
      <c r="G13" s="22"/>
    </row>
    <row r="14" spans="2:8" x14ac:dyDescent="0.2">
      <c r="B14" s="42" t="s">
        <v>53</v>
      </c>
      <c r="C14" s="25" t="s">
        <v>54</v>
      </c>
      <c r="D14" s="20" t="s">
        <v>17</v>
      </c>
      <c r="E14" s="21">
        <f>_Duration</f>
        <v>24</v>
      </c>
      <c r="F14" s="15"/>
      <c r="G14" s="22"/>
    </row>
    <row r="15" spans="2:8" x14ac:dyDescent="0.2">
      <c r="B15" s="42"/>
      <c r="C15" s="25"/>
      <c r="D15" s="20"/>
      <c r="E15" s="21"/>
      <c r="F15" s="15"/>
      <c r="G15" s="22"/>
    </row>
    <row r="16" spans="2:8" x14ac:dyDescent="0.2">
      <c r="B16" s="42" t="s">
        <v>55</v>
      </c>
      <c r="C16" s="13" t="s">
        <v>56</v>
      </c>
      <c r="D16" s="20"/>
      <c r="E16" s="21"/>
      <c r="F16" s="15"/>
      <c r="G16" s="22"/>
      <c r="H16" s="38"/>
    </row>
    <row r="17" spans="2:8" x14ac:dyDescent="0.2">
      <c r="B17" s="42"/>
      <c r="C17" s="13"/>
      <c r="D17" s="20"/>
      <c r="E17" s="21"/>
      <c r="F17" s="15"/>
      <c r="G17" s="22"/>
      <c r="H17" s="38"/>
    </row>
    <row r="18" spans="2:8" x14ac:dyDescent="0.2">
      <c r="B18" s="42" t="s">
        <v>57</v>
      </c>
      <c r="C18" s="13" t="s">
        <v>62</v>
      </c>
      <c r="D18" s="20"/>
      <c r="E18" s="20"/>
      <c r="F18" s="15"/>
      <c r="G18" s="22"/>
      <c r="H18" s="38"/>
    </row>
    <row r="19" spans="2:8" x14ac:dyDescent="0.2">
      <c r="B19" s="42"/>
      <c r="C19" s="13"/>
      <c r="D19" s="20"/>
      <c r="E19" s="20"/>
      <c r="F19" s="15"/>
      <c r="G19" s="22"/>
      <c r="H19" s="38"/>
    </row>
    <row r="20" spans="2:8" ht="25.5" x14ac:dyDescent="0.2">
      <c r="B20" s="42" t="s">
        <v>34</v>
      </c>
      <c r="C20" s="13" t="s">
        <v>323</v>
      </c>
      <c r="D20" s="20" t="s">
        <v>33</v>
      </c>
      <c r="E20" s="20">
        <v>500</v>
      </c>
      <c r="F20" s="15"/>
      <c r="G20" s="22"/>
      <c r="H20" s="38"/>
    </row>
    <row r="21" spans="2:8" x14ac:dyDescent="0.2">
      <c r="B21" s="42"/>
      <c r="C21" s="13"/>
      <c r="D21" s="20"/>
      <c r="E21" s="20"/>
      <c r="F21" s="15"/>
      <c r="G21" s="22"/>
      <c r="H21" s="38"/>
    </row>
    <row r="22" spans="2:8" ht="25.5" x14ac:dyDescent="0.2">
      <c r="B22" s="42" t="s">
        <v>35</v>
      </c>
      <c r="C22" s="13" t="s">
        <v>324</v>
      </c>
      <c r="D22" s="20" t="s">
        <v>33</v>
      </c>
      <c r="E22" s="20">
        <v>500</v>
      </c>
      <c r="F22" s="15"/>
      <c r="G22" s="22"/>
      <c r="H22" s="38"/>
    </row>
    <row r="23" spans="2:8" x14ac:dyDescent="0.2">
      <c r="B23" s="42"/>
      <c r="C23" s="13"/>
      <c r="D23" s="20"/>
      <c r="E23" s="20"/>
      <c r="F23" s="15"/>
      <c r="G23" s="22"/>
      <c r="H23" s="38"/>
    </row>
    <row r="24" spans="2:8" x14ac:dyDescent="0.2">
      <c r="B24" s="42" t="s">
        <v>58</v>
      </c>
      <c r="C24" s="13" t="s">
        <v>63</v>
      </c>
      <c r="D24" s="20" t="s">
        <v>33</v>
      </c>
      <c r="E24" s="20">
        <v>80</v>
      </c>
      <c r="F24" s="15"/>
      <c r="G24" s="22"/>
      <c r="H24" s="38"/>
    </row>
    <row r="25" spans="2:8" x14ac:dyDescent="0.2">
      <c r="B25" s="42"/>
      <c r="C25" s="13"/>
      <c r="D25" s="20"/>
      <c r="E25" s="20"/>
      <c r="F25" s="15"/>
      <c r="G25" s="22"/>
      <c r="H25" s="38"/>
    </row>
    <row r="26" spans="2:8" x14ac:dyDescent="0.2">
      <c r="B26" s="42" t="s">
        <v>59</v>
      </c>
      <c r="C26" s="13" t="s">
        <v>64</v>
      </c>
      <c r="D26" s="20" t="s">
        <v>101</v>
      </c>
      <c r="E26" s="20">
        <v>2400</v>
      </c>
      <c r="F26" s="15"/>
      <c r="G26" s="22"/>
      <c r="H26" s="38"/>
    </row>
    <row r="27" spans="2:8" x14ac:dyDescent="0.2">
      <c r="B27" s="42"/>
      <c r="C27" s="13"/>
      <c r="D27" s="20"/>
      <c r="E27" s="20"/>
      <c r="F27" s="15"/>
      <c r="G27" s="22"/>
      <c r="H27" s="38"/>
    </row>
    <row r="28" spans="2:8" x14ac:dyDescent="0.2">
      <c r="B28" s="42" t="s">
        <v>60</v>
      </c>
      <c r="C28" s="13" t="s">
        <v>65</v>
      </c>
      <c r="D28" s="20" t="s">
        <v>101</v>
      </c>
      <c r="E28" s="20">
        <v>1000</v>
      </c>
      <c r="F28" s="15"/>
      <c r="G28" s="22"/>
      <c r="H28" s="38"/>
    </row>
    <row r="29" spans="2:8" x14ac:dyDescent="0.2">
      <c r="B29" s="42"/>
      <c r="C29" s="95"/>
      <c r="D29" s="20"/>
      <c r="E29" s="20"/>
      <c r="F29" s="15"/>
      <c r="G29" s="22"/>
      <c r="H29" s="38"/>
    </row>
    <row r="30" spans="2:8" x14ac:dyDescent="0.2">
      <c r="B30" s="98" t="s">
        <v>421</v>
      </c>
      <c r="C30" s="124" t="s">
        <v>422</v>
      </c>
      <c r="D30" s="65"/>
      <c r="E30" s="20"/>
      <c r="F30" s="15"/>
      <c r="G30" s="22"/>
      <c r="H30" s="38"/>
    </row>
    <row r="31" spans="2:8" x14ac:dyDescent="0.2">
      <c r="B31" s="98"/>
      <c r="C31" s="124"/>
      <c r="D31" s="65"/>
      <c r="E31" s="20"/>
      <c r="F31" s="15"/>
      <c r="G31" s="22"/>
      <c r="H31" s="38"/>
    </row>
    <row r="32" spans="2:8" x14ac:dyDescent="0.2">
      <c r="B32" s="98" t="s">
        <v>35</v>
      </c>
      <c r="C32" s="124" t="s">
        <v>489</v>
      </c>
      <c r="D32" s="65" t="s">
        <v>6</v>
      </c>
      <c r="E32" s="20">
        <v>150</v>
      </c>
      <c r="F32" s="15"/>
      <c r="G32" s="22"/>
      <c r="H32" s="38"/>
    </row>
    <row r="33" spans="2:8" x14ac:dyDescent="0.2">
      <c r="B33" s="98"/>
      <c r="C33" s="124"/>
      <c r="D33" s="65"/>
      <c r="E33" s="20"/>
      <c r="F33" s="15"/>
      <c r="G33" s="22"/>
      <c r="H33" s="38"/>
    </row>
    <row r="34" spans="2:8" x14ac:dyDescent="0.2">
      <c r="B34" s="98" t="s">
        <v>40</v>
      </c>
      <c r="C34" s="124" t="s">
        <v>490</v>
      </c>
      <c r="D34" s="65" t="s">
        <v>6</v>
      </c>
      <c r="E34" s="20">
        <v>50</v>
      </c>
      <c r="F34" s="15"/>
      <c r="G34" s="22"/>
      <c r="H34" s="38"/>
    </row>
    <row r="35" spans="2:8" x14ac:dyDescent="0.2">
      <c r="B35" s="42"/>
      <c r="C35" s="24"/>
      <c r="D35" s="20"/>
      <c r="E35" s="20"/>
      <c r="F35" s="15"/>
      <c r="G35" s="22"/>
      <c r="H35" s="38"/>
    </row>
    <row r="36" spans="2:8" x14ac:dyDescent="0.2">
      <c r="B36" s="42" t="s">
        <v>61</v>
      </c>
      <c r="C36" s="13" t="s">
        <v>68</v>
      </c>
      <c r="D36" s="20" t="s">
        <v>17</v>
      </c>
      <c r="E36" s="20">
        <f>_Duration*2/3</f>
        <v>16</v>
      </c>
      <c r="F36" s="15"/>
      <c r="G36" s="22"/>
      <c r="H36" s="38"/>
    </row>
    <row r="37" spans="2:8" x14ac:dyDescent="0.2">
      <c r="B37" s="42"/>
      <c r="C37" s="13"/>
      <c r="D37" s="20"/>
      <c r="E37" s="20"/>
      <c r="F37" s="15"/>
      <c r="G37" s="22"/>
      <c r="H37" s="38"/>
    </row>
    <row r="38" spans="2:8" x14ac:dyDescent="0.2">
      <c r="B38" s="209" t="s">
        <v>347</v>
      </c>
      <c r="C38" s="210" t="s">
        <v>340</v>
      </c>
      <c r="D38" s="211"/>
      <c r="E38" s="21"/>
      <c r="F38" s="15"/>
      <c r="G38" s="22"/>
      <c r="H38" s="38"/>
    </row>
    <row r="39" spans="2:8" x14ac:dyDescent="0.2">
      <c r="B39" s="212"/>
      <c r="C39" s="210"/>
      <c r="D39" s="211"/>
      <c r="E39" s="21"/>
      <c r="F39" s="15"/>
      <c r="G39" s="22"/>
      <c r="H39" s="38"/>
    </row>
    <row r="40" spans="2:8" x14ac:dyDescent="0.2">
      <c r="B40" s="212"/>
      <c r="C40" s="210" t="s">
        <v>341</v>
      </c>
      <c r="D40" s="211" t="s">
        <v>342</v>
      </c>
      <c r="E40" s="145">
        <v>700</v>
      </c>
      <c r="F40" s="15"/>
      <c r="G40" s="22"/>
      <c r="H40" s="38"/>
    </row>
    <row r="41" spans="2:8" x14ac:dyDescent="0.2">
      <c r="B41" s="212"/>
      <c r="C41" s="210"/>
      <c r="D41" s="211"/>
      <c r="E41" s="145"/>
      <c r="F41" s="15"/>
      <c r="G41" s="22"/>
      <c r="H41" s="38"/>
    </row>
    <row r="42" spans="2:8" ht="24" x14ac:dyDescent="0.2">
      <c r="B42" s="212"/>
      <c r="C42" s="210" t="s">
        <v>343</v>
      </c>
      <c r="D42" s="211" t="s">
        <v>342</v>
      </c>
      <c r="E42" s="145">
        <v>750</v>
      </c>
      <c r="F42" s="15"/>
      <c r="G42" s="22"/>
      <c r="H42" s="38"/>
    </row>
    <row r="43" spans="2:8" x14ac:dyDescent="0.2">
      <c r="B43" s="212"/>
      <c r="C43" s="210"/>
      <c r="D43" s="211"/>
      <c r="E43" s="145"/>
      <c r="F43" s="15"/>
      <c r="G43" s="22"/>
      <c r="H43" s="38"/>
    </row>
    <row r="44" spans="2:8" x14ac:dyDescent="0.2">
      <c r="B44" s="212"/>
      <c r="C44" s="210" t="s">
        <v>344</v>
      </c>
      <c r="D44" s="211"/>
      <c r="E44" s="145"/>
      <c r="F44" s="15"/>
      <c r="G44" s="22"/>
      <c r="H44" s="38"/>
    </row>
    <row r="45" spans="2:8" x14ac:dyDescent="0.2">
      <c r="B45" s="212"/>
      <c r="C45" s="210"/>
      <c r="D45" s="211"/>
      <c r="E45" s="145"/>
      <c r="F45" s="15"/>
      <c r="G45" s="22"/>
      <c r="H45" s="38"/>
    </row>
    <row r="46" spans="2:8" ht="24" x14ac:dyDescent="0.2">
      <c r="B46" s="212"/>
      <c r="C46" s="210" t="s">
        <v>345</v>
      </c>
      <c r="D46" s="211" t="s">
        <v>342</v>
      </c>
      <c r="E46" s="145">
        <v>400</v>
      </c>
      <c r="F46" s="15"/>
      <c r="G46" s="22"/>
      <c r="H46" s="38"/>
    </row>
    <row r="47" spans="2:8" x14ac:dyDescent="0.2">
      <c r="B47" s="212"/>
      <c r="C47" s="210"/>
      <c r="D47" s="211"/>
      <c r="E47" s="145"/>
      <c r="F47" s="15"/>
      <c r="G47" s="22"/>
      <c r="H47" s="38"/>
    </row>
    <row r="48" spans="2:8" ht="24" x14ac:dyDescent="0.2">
      <c r="B48" s="212"/>
      <c r="C48" s="210" t="s">
        <v>346</v>
      </c>
      <c r="D48" s="211" t="s">
        <v>342</v>
      </c>
      <c r="E48" s="145">
        <v>250</v>
      </c>
      <c r="F48" s="15"/>
      <c r="G48" s="22"/>
      <c r="H48" s="38"/>
    </row>
    <row r="49" spans="2:8" x14ac:dyDescent="0.2">
      <c r="B49" s="42"/>
      <c r="C49" s="13"/>
      <c r="D49" s="20"/>
      <c r="E49" s="20"/>
      <c r="F49" s="15"/>
      <c r="G49" s="22"/>
      <c r="H49" s="38"/>
    </row>
    <row r="50" spans="2:8" x14ac:dyDescent="0.2">
      <c r="B50" s="42"/>
      <c r="C50" s="13"/>
      <c r="D50" s="20"/>
      <c r="E50" s="20"/>
      <c r="F50" s="15"/>
      <c r="G50" s="22"/>
      <c r="H50" s="38"/>
    </row>
    <row r="51" spans="2:8" x14ac:dyDescent="0.2">
      <c r="B51" s="42"/>
      <c r="C51" s="13"/>
      <c r="D51" s="20"/>
      <c r="E51" s="20"/>
      <c r="F51" s="15"/>
      <c r="G51" s="22"/>
      <c r="H51" s="38"/>
    </row>
    <row r="52" spans="2:8" x14ac:dyDescent="0.2">
      <c r="B52" s="42"/>
      <c r="C52" s="13"/>
      <c r="D52" s="20"/>
      <c r="E52" s="20"/>
      <c r="F52" s="15"/>
      <c r="G52" s="22"/>
      <c r="H52" s="38"/>
    </row>
    <row r="53" spans="2:8" x14ac:dyDescent="0.2">
      <c r="B53" s="42"/>
      <c r="C53" s="13"/>
      <c r="D53" s="20"/>
      <c r="E53" s="20"/>
      <c r="F53" s="15"/>
      <c r="G53" s="22"/>
      <c r="H53" s="38"/>
    </row>
    <row r="54" spans="2:8" x14ac:dyDescent="0.2">
      <c r="B54" s="42"/>
      <c r="C54" s="13"/>
      <c r="D54" s="20"/>
      <c r="E54" s="20"/>
      <c r="F54" s="15"/>
      <c r="G54" s="22"/>
      <c r="H54" s="38"/>
    </row>
    <row r="55" spans="2:8" x14ac:dyDescent="0.2">
      <c r="B55" s="42"/>
      <c r="C55" s="13"/>
      <c r="D55" s="20"/>
      <c r="E55" s="20"/>
      <c r="F55" s="15"/>
      <c r="G55" s="22"/>
      <c r="H55" s="38"/>
    </row>
    <row r="56" spans="2:8" x14ac:dyDescent="0.2">
      <c r="B56" s="42"/>
      <c r="C56" s="13"/>
      <c r="D56" s="20"/>
      <c r="E56" s="20"/>
      <c r="F56" s="15"/>
      <c r="G56" s="22"/>
      <c r="H56" s="38"/>
    </row>
    <row r="57" spans="2:8" x14ac:dyDescent="0.2">
      <c r="B57" s="42"/>
      <c r="C57" s="13"/>
      <c r="D57" s="20"/>
      <c r="E57" s="20"/>
      <c r="F57" s="15"/>
      <c r="G57" s="22"/>
      <c r="H57" s="38"/>
    </row>
    <row r="58" spans="2:8" s="26" customFormat="1" ht="18" customHeight="1" x14ac:dyDescent="0.2">
      <c r="B58" s="60" t="str">
        <f>$B$11</f>
        <v>C1.5</v>
      </c>
      <c r="C58" s="304" t="s">
        <v>228</v>
      </c>
      <c r="D58" s="29"/>
      <c r="E58" s="30"/>
      <c r="F58" s="29"/>
      <c r="G58" s="196"/>
      <c r="H58" s="32"/>
    </row>
  </sheetData>
  <mergeCells count="4">
    <mergeCell ref="E2:G2"/>
    <mergeCell ref="B5:F5"/>
    <mergeCell ref="G5:G8"/>
    <mergeCell ref="B6:F8"/>
  </mergeCells>
  <phoneticPr fontId="14" type="noConversion"/>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6" id="{A63CA474-734C-4124-B47C-22F010761ACD}">
            <xm:f>AND(Information!$C$8=FALSE,$D10&lt;&gt;"P C Sum",$D10&lt;&gt;"PC Sum",$D10&lt;&gt;"P Sum",$D10&lt;&gt;"Prov Sum")</xm:f>
            <x14:dxf>
              <font>
                <strike val="0"/>
                <color theme="0"/>
              </font>
              <numFmt numFmtId="4" formatCode="#,##0.00"/>
            </x14:dxf>
          </x14:cfRule>
          <xm:sqref>G58 F50:G57 F49 F37 G37:G49 F10:G36</xm:sqref>
        </x14:conditionalFormatting>
        <x14:conditionalFormatting xmlns:xm="http://schemas.microsoft.com/office/excel/2006/main">
          <x14:cfRule type="expression" priority="1" id="{E7AE4129-908D-474A-BD76-57E32D95069F}">
            <xm:f>AND(Information!$C$8=FALSE,$D38&lt;&gt;"P C Sum",$D38&lt;&gt;"PC Sum",$D38&lt;&gt;"P Sum",$D38&lt;&gt;"Prov Sum")</xm:f>
            <x14:dxf>
              <font>
                <strike val="0"/>
                <color theme="0"/>
              </font>
              <numFmt numFmtId="4" formatCode="#,##0.00"/>
            </x14:dxf>
          </x14:cfRule>
          <xm:sqref>F38:F48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H40"/>
  <sheetViews>
    <sheetView view="pageBreakPreview" topLeftCell="A4" zoomScaleNormal="70" zoomScaleSheetLayoutView="100" zoomScalePageLayoutView="125" workbookViewId="0">
      <selection activeCell="G40" sqref="G40"/>
    </sheetView>
  </sheetViews>
  <sheetFormatPr defaultColWidth="6.85546875" defaultRowHeight="12.75" x14ac:dyDescent="0.2"/>
  <cols>
    <col min="1" max="1" width="0.85546875" style="1" customWidth="1"/>
    <col min="2" max="2" width="11.5703125" style="33" customWidth="1"/>
    <col min="3" max="3" width="45.5703125" style="3" customWidth="1"/>
    <col min="4" max="4" width="13.5703125" style="4" customWidth="1"/>
    <col min="5" max="5" width="15.5703125" style="4" customWidth="1"/>
    <col min="6" max="6" width="15.5703125" style="1" customWidth="1"/>
    <col min="7" max="7" width="15.5703125" style="5" customWidth="1"/>
    <col min="8" max="8" width="0.85546875" style="5" customWidth="1"/>
    <col min="9" max="16384" width="6.85546875" style="1"/>
  </cols>
  <sheetData>
    <row r="1" spans="2:8" x14ac:dyDescent="0.2">
      <c r="G1" s="128">
        <f>MAX(G9:G491)</f>
        <v>0</v>
      </c>
    </row>
    <row r="2" spans="2:8" x14ac:dyDescent="0.2">
      <c r="B2" s="195" t="str">
        <f>Client1</f>
        <v>Province of KwaZulu-Natal</v>
      </c>
      <c r="C2" s="80"/>
      <c r="D2" s="55"/>
      <c r="E2" s="274" t="str">
        <f>"Contract No. "&amp;ContractNo</f>
        <v>Contract No. ZNB01222/00000/00/PMC/INF/21/T</v>
      </c>
      <c r="F2" s="274"/>
      <c r="G2" s="274"/>
    </row>
    <row r="3" spans="2:8" x14ac:dyDescent="0.2">
      <c r="B3" s="191" t="str">
        <f>Client2</f>
        <v>Department of Transport</v>
      </c>
      <c r="C3" s="80"/>
      <c r="D3" s="55"/>
      <c r="E3" s="55"/>
      <c r="F3" s="56"/>
      <c r="G3" s="81"/>
    </row>
    <row r="4" spans="2:8" x14ac:dyDescent="0.2">
      <c r="B4" s="57"/>
      <c r="C4" s="57"/>
      <c r="D4" s="192"/>
      <c r="E4" s="192"/>
      <c r="F4" s="59"/>
      <c r="G4" s="82"/>
    </row>
    <row r="5" spans="2:8" x14ac:dyDescent="0.2">
      <c r="B5" s="265" t="s">
        <v>8</v>
      </c>
      <c r="C5" s="266"/>
      <c r="D5" s="266"/>
      <c r="E5" s="266"/>
      <c r="F5" s="266"/>
      <c r="G5" s="267" t="str">
        <f>"CHAPTER "&amp;B11</f>
        <v>CHAPTER C1.6</v>
      </c>
      <c r="H5" s="193"/>
    </row>
    <row r="6" spans="2:8" ht="6" customHeight="1" x14ac:dyDescent="0.2">
      <c r="B6" s="270" t="str">
        <f>ContractDescription</f>
        <v>PROVISION OF ROUTINE AND SAFETY MAINTENANCE ON VARIOUS ROADS WITHIN THE NEW HANOVER ZONE - UMSHWATHI AREA OFFICE</v>
      </c>
      <c r="C6" s="271"/>
      <c r="D6" s="271"/>
      <c r="E6" s="271"/>
      <c r="F6" s="271"/>
      <c r="G6" s="268"/>
      <c r="H6" s="106"/>
    </row>
    <row r="7" spans="2:8" x14ac:dyDescent="0.2">
      <c r="B7" s="270"/>
      <c r="C7" s="271"/>
      <c r="D7" s="271"/>
      <c r="E7" s="271"/>
      <c r="F7" s="271"/>
      <c r="G7" s="268"/>
      <c r="H7" s="106"/>
    </row>
    <row r="8" spans="2:8" ht="6" customHeight="1" x14ac:dyDescent="0.2">
      <c r="B8" s="272"/>
      <c r="C8" s="273"/>
      <c r="D8" s="273"/>
      <c r="E8" s="273"/>
      <c r="F8" s="273"/>
      <c r="G8" s="269"/>
      <c r="H8" s="106"/>
    </row>
    <row r="9" spans="2:8" s="8" customFormat="1" ht="24" customHeight="1" x14ac:dyDescent="0.2">
      <c r="B9" s="9" t="s">
        <v>0</v>
      </c>
      <c r="C9" s="10" t="s">
        <v>1</v>
      </c>
      <c r="D9" s="10" t="s">
        <v>2</v>
      </c>
      <c r="E9" s="10" t="s">
        <v>3</v>
      </c>
      <c r="F9" s="10" t="s">
        <v>4</v>
      </c>
      <c r="G9" s="10" t="s">
        <v>5</v>
      </c>
      <c r="H9" s="194"/>
    </row>
    <row r="10" spans="2:8" x14ac:dyDescent="0.2">
      <c r="B10" s="42"/>
      <c r="C10" s="13"/>
      <c r="D10" s="14"/>
      <c r="E10" s="14"/>
      <c r="F10" s="15"/>
      <c r="G10" s="22"/>
      <c r="H10" s="17"/>
    </row>
    <row r="11" spans="2:8" x14ac:dyDescent="0.2">
      <c r="B11" s="51" t="s">
        <v>69</v>
      </c>
      <c r="C11" s="19" t="s">
        <v>70</v>
      </c>
      <c r="D11" s="20"/>
      <c r="E11" s="20"/>
      <c r="F11" s="15"/>
      <c r="G11" s="22"/>
      <c r="H11" s="38"/>
    </row>
    <row r="12" spans="2:8" x14ac:dyDescent="0.2">
      <c r="B12" s="42"/>
      <c r="C12" s="13"/>
      <c r="D12" s="20"/>
      <c r="E12" s="20"/>
      <c r="F12" s="15"/>
      <c r="G12" s="22"/>
      <c r="H12" s="38"/>
    </row>
    <row r="13" spans="2:8" x14ac:dyDescent="0.2">
      <c r="B13" s="42" t="s">
        <v>71</v>
      </c>
      <c r="C13" s="13" t="s">
        <v>72</v>
      </c>
      <c r="D13" s="20"/>
      <c r="E13" s="20"/>
      <c r="F13" s="15"/>
      <c r="G13" s="22"/>
      <c r="H13" s="38"/>
    </row>
    <row r="14" spans="2:8" x14ac:dyDescent="0.2">
      <c r="B14" s="42"/>
      <c r="C14" s="13"/>
      <c r="D14" s="20"/>
      <c r="E14" s="20"/>
      <c r="F14" s="15"/>
      <c r="G14" s="22"/>
      <c r="H14" s="38"/>
    </row>
    <row r="15" spans="2:8" ht="25.5" x14ac:dyDescent="0.2">
      <c r="B15" s="42" t="s">
        <v>73</v>
      </c>
      <c r="C15" s="13" t="s">
        <v>75</v>
      </c>
      <c r="D15" s="20" t="s">
        <v>21</v>
      </c>
      <c r="E15" s="213">
        <v>6</v>
      </c>
      <c r="F15" s="15"/>
      <c r="G15" s="22"/>
      <c r="H15" s="39"/>
    </row>
    <row r="16" spans="2:8" x14ac:dyDescent="0.2">
      <c r="B16" s="42"/>
      <c r="C16" s="13"/>
      <c r="D16" s="20"/>
      <c r="E16" s="21"/>
      <c r="F16" s="15"/>
      <c r="G16" s="22"/>
      <c r="H16" s="39"/>
    </row>
    <row r="17" spans="2:8" ht="25.5" x14ac:dyDescent="0.2">
      <c r="B17" s="42" t="s">
        <v>74</v>
      </c>
      <c r="C17" s="13" t="s">
        <v>76</v>
      </c>
      <c r="D17" s="20" t="s">
        <v>21</v>
      </c>
      <c r="E17" s="213">
        <v>3</v>
      </c>
      <c r="F17" s="15"/>
      <c r="G17" s="22"/>
      <c r="H17" s="39"/>
    </row>
    <row r="18" spans="2:8" x14ac:dyDescent="0.2">
      <c r="B18" s="42"/>
      <c r="C18" s="13"/>
      <c r="D18" s="20"/>
      <c r="E18" s="21"/>
      <c r="F18" s="15"/>
      <c r="G18" s="22"/>
      <c r="H18" s="39"/>
    </row>
    <row r="19" spans="2:8" x14ac:dyDescent="0.2">
      <c r="B19" s="42"/>
      <c r="C19" s="13"/>
      <c r="D19" s="20"/>
      <c r="E19" s="21"/>
      <c r="F19" s="15"/>
      <c r="G19" s="22"/>
      <c r="H19" s="38"/>
    </row>
    <row r="20" spans="2:8" x14ac:dyDescent="0.2">
      <c r="B20" s="42" t="s">
        <v>77</v>
      </c>
      <c r="C20" s="13" t="s">
        <v>78</v>
      </c>
      <c r="D20" s="20"/>
      <c r="E20" s="21"/>
      <c r="F20" s="15"/>
      <c r="G20" s="22"/>
      <c r="H20" s="38"/>
    </row>
    <row r="21" spans="2:8" x14ac:dyDescent="0.2">
      <c r="B21" s="42"/>
      <c r="C21" s="13"/>
      <c r="D21" s="20"/>
      <c r="E21" s="21"/>
      <c r="F21" s="15"/>
      <c r="G21" s="22"/>
      <c r="H21" s="40"/>
    </row>
    <row r="22" spans="2:8" ht="25.5" x14ac:dyDescent="0.2">
      <c r="B22" s="42" t="s">
        <v>79</v>
      </c>
      <c r="C22" s="13" t="s">
        <v>338</v>
      </c>
      <c r="D22" s="20" t="s">
        <v>21</v>
      </c>
      <c r="E22" s="213">
        <v>5</v>
      </c>
      <c r="F22" s="15"/>
      <c r="G22" s="22"/>
    </row>
    <row r="23" spans="2:8" x14ac:dyDescent="0.2">
      <c r="B23" s="42"/>
      <c r="C23" s="13"/>
      <c r="D23" s="20"/>
      <c r="E23" s="21"/>
      <c r="F23" s="15"/>
      <c r="G23" s="22"/>
    </row>
    <row r="24" spans="2:8" ht="42" customHeight="1" x14ac:dyDescent="0.2">
      <c r="B24" s="42" t="s">
        <v>80</v>
      </c>
      <c r="C24" s="13" t="s">
        <v>339</v>
      </c>
      <c r="D24" s="20" t="s">
        <v>21</v>
      </c>
      <c r="E24" s="213">
        <v>0.1</v>
      </c>
      <c r="F24" s="15"/>
      <c r="G24" s="22"/>
    </row>
    <row r="25" spans="2:8" x14ac:dyDescent="0.2">
      <c r="B25" s="42"/>
      <c r="C25" s="13"/>
      <c r="D25" s="20"/>
      <c r="E25" s="21"/>
      <c r="F25" s="15"/>
      <c r="G25" s="22"/>
    </row>
    <row r="26" spans="2:8" ht="25.5" x14ac:dyDescent="0.2">
      <c r="B26" s="42" t="s">
        <v>348</v>
      </c>
      <c r="C26" s="210" t="s">
        <v>355</v>
      </c>
      <c r="D26" s="211"/>
      <c r="E26" s="20"/>
      <c r="F26" s="15"/>
      <c r="G26" s="22"/>
      <c r="H26" s="39"/>
    </row>
    <row r="27" spans="2:8" x14ac:dyDescent="0.2">
      <c r="B27" s="42"/>
      <c r="C27" s="210"/>
      <c r="D27" s="211"/>
      <c r="E27" s="20"/>
      <c r="F27" s="15"/>
      <c r="G27" s="22"/>
      <c r="H27" s="39"/>
    </row>
    <row r="28" spans="2:8" x14ac:dyDescent="0.2">
      <c r="B28" s="42"/>
      <c r="C28" s="210" t="s">
        <v>349</v>
      </c>
      <c r="D28" s="211"/>
      <c r="E28" s="20"/>
      <c r="F28" s="15"/>
      <c r="G28" s="22"/>
      <c r="H28" s="39"/>
    </row>
    <row r="29" spans="2:8" x14ac:dyDescent="0.2">
      <c r="B29" s="42"/>
      <c r="C29" s="210"/>
      <c r="D29" s="211"/>
      <c r="E29" s="20"/>
      <c r="F29" s="15"/>
      <c r="G29" s="22"/>
      <c r="H29" s="39"/>
    </row>
    <row r="30" spans="2:8" x14ac:dyDescent="0.2">
      <c r="B30" s="42"/>
      <c r="C30" s="210" t="s">
        <v>350</v>
      </c>
      <c r="D30" s="211" t="s">
        <v>33</v>
      </c>
      <c r="E30" s="65">
        <v>100</v>
      </c>
      <c r="F30" s="15"/>
      <c r="G30" s="22"/>
      <c r="H30" s="39"/>
    </row>
    <row r="31" spans="2:8" x14ac:dyDescent="0.2">
      <c r="B31" s="42"/>
      <c r="C31" s="210"/>
      <c r="D31" s="211"/>
      <c r="E31" s="65"/>
      <c r="F31" s="15"/>
      <c r="G31" s="22"/>
      <c r="H31" s="39"/>
    </row>
    <row r="32" spans="2:8" x14ac:dyDescent="0.2">
      <c r="B32" s="42"/>
      <c r="C32" s="210" t="s">
        <v>351</v>
      </c>
      <c r="D32" s="211" t="s">
        <v>33</v>
      </c>
      <c r="E32" s="20">
        <v>100</v>
      </c>
      <c r="F32" s="15"/>
      <c r="G32" s="22"/>
      <c r="H32" s="39"/>
    </row>
    <row r="33" spans="2:8" x14ac:dyDescent="0.2">
      <c r="B33" s="42"/>
      <c r="C33" s="210"/>
      <c r="D33" s="211"/>
      <c r="E33" s="65"/>
      <c r="F33" s="15"/>
      <c r="G33" s="22"/>
      <c r="H33" s="39"/>
    </row>
    <row r="34" spans="2:8" x14ac:dyDescent="0.2">
      <c r="B34" s="42"/>
      <c r="C34" s="210" t="s">
        <v>352</v>
      </c>
      <c r="D34" s="211" t="s">
        <v>33</v>
      </c>
      <c r="E34" s="20">
        <v>100</v>
      </c>
      <c r="F34" s="15"/>
      <c r="G34" s="22"/>
      <c r="H34" s="39"/>
    </row>
    <row r="35" spans="2:8" x14ac:dyDescent="0.2">
      <c r="B35" s="42"/>
      <c r="C35" s="210"/>
      <c r="D35" s="211"/>
      <c r="E35" s="65"/>
      <c r="F35" s="15"/>
      <c r="G35" s="22"/>
      <c r="H35" s="39"/>
    </row>
    <row r="36" spans="2:8" x14ac:dyDescent="0.2">
      <c r="B36" s="42"/>
      <c r="C36" s="210" t="s">
        <v>353</v>
      </c>
      <c r="D36" s="211" t="s">
        <v>33</v>
      </c>
      <c r="E36" s="20">
        <v>100</v>
      </c>
      <c r="F36" s="15"/>
      <c r="G36" s="22"/>
      <c r="H36" s="39"/>
    </row>
    <row r="37" spans="2:8" x14ac:dyDescent="0.2">
      <c r="B37" s="42"/>
      <c r="C37" s="210"/>
      <c r="D37" s="211"/>
      <c r="E37" s="65"/>
      <c r="F37" s="15"/>
      <c r="G37" s="22"/>
      <c r="H37" s="39"/>
    </row>
    <row r="38" spans="2:8" x14ac:dyDescent="0.2">
      <c r="B38" s="42"/>
      <c r="C38" s="210" t="s">
        <v>354</v>
      </c>
      <c r="D38" s="211" t="s">
        <v>33</v>
      </c>
      <c r="E38" s="20">
        <v>100</v>
      </c>
      <c r="F38" s="15"/>
      <c r="G38" s="22"/>
      <c r="H38" s="39"/>
    </row>
    <row r="39" spans="2:8" x14ac:dyDescent="0.2">
      <c r="B39" s="42"/>
      <c r="C39" s="13"/>
      <c r="D39" s="20"/>
      <c r="E39" s="20"/>
      <c r="F39" s="15"/>
      <c r="G39" s="22"/>
      <c r="H39" s="38"/>
    </row>
    <row r="40" spans="2:8" s="26" customFormat="1" ht="18" customHeight="1" x14ac:dyDescent="0.2">
      <c r="B40" s="60" t="str">
        <f>$B$11</f>
        <v>C1.6</v>
      </c>
      <c r="C40" s="304" t="s">
        <v>228</v>
      </c>
      <c r="D40" s="29"/>
      <c r="E40" s="108"/>
      <c r="F40" s="29"/>
      <c r="G40" s="196"/>
      <c r="H40" s="32"/>
    </row>
  </sheetData>
  <mergeCells count="4">
    <mergeCell ref="E2:G2"/>
    <mergeCell ref="B5:F5"/>
    <mergeCell ref="G5:G8"/>
    <mergeCell ref="B6:F8"/>
  </mergeCells>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4" id="{270E9E66-897D-4D3A-8BA4-9F7E446BAF8A}">
            <xm:f>AND(Information!$C$8=FALSE,$D10&lt;&gt;"P C Sum",$D10&lt;&gt;"PC Sum",$D10&lt;&gt;"P Sum",$D10&lt;&gt;"Prov Sum")</xm:f>
            <x14:dxf>
              <font>
                <strike val="0"/>
                <color theme="0"/>
              </font>
              <numFmt numFmtId="4" formatCode="#,##0.00"/>
            </x14:dxf>
          </x14:cfRule>
          <xm:sqref>F39:G39 F10:G25 G26:G38</xm:sqref>
        </x14:conditionalFormatting>
        <x14:conditionalFormatting xmlns:xm="http://schemas.microsoft.com/office/excel/2006/main">
          <x14:cfRule type="expression" priority="3" id="{62ABB661-A551-477A-9B69-E7462CED8B2D}">
            <xm:f>AND(Information!$C$8=FALSE,$D40&lt;&gt;"P C Sum",$D40&lt;&gt;"PC Sum",$D40&lt;&gt;"P Sum",$D40&lt;&gt;"Prov Sum")</xm:f>
            <x14:dxf>
              <font>
                <strike val="0"/>
                <color theme="0"/>
              </font>
              <numFmt numFmtId="4" formatCode="#,##0.00"/>
            </x14:dxf>
          </x14:cfRule>
          <xm:sqref>G40</xm:sqref>
        </x14:conditionalFormatting>
        <x14:conditionalFormatting xmlns:xm="http://schemas.microsoft.com/office/excel/2006/main">
          <x14:cfRule type="expression" priority="2" id="{6B2265E3-1A0C-403E-A4C9-52F7A590714E}">
            <xm:f>AND(Information!$C$8=FALSE,$D26&lt;&gt;"P C Sum",$D26&lt;&gt;"PC Sum",$D26&lt;&gt;"P Sum",$D26&lt;&gt;"Prov Sum")</xm:f>
            <x14:dxf>
              <font>
                <strike val="0"/>
                <color theme="0"/>
              </font>
              <numFmt numFmtId="4" formatCode="#,##0.00"/>
            </x14:dxf>
          </x14:cfRule>
          <xm:sqref>F26:F29</xm:sqref>
        </x14:conditionalFormatting>
        <x14:conditionalFormatting xmlns:xm="http://schemas.microsoft.com/office/excel/2006/main">
          <x14:cfRule type="expression" priority="1" id="{FF547767-F5FC-4AAD-B164-B9854C6375AA}">
            <xm:f>AND(Information!$C$8=FALSE,$D30&lt;&gt;"P C Sum",$D30&lt;&gt;"PC Sum",$D30&lt;&gt;"P Sum",$D30&lt;&gt;"Prov Sum")</xm:f>
            <x14:dxf>
              <font>
                <strike val="0"/>
                <color theme="0"/>
              </font>
              <numFmt numFmtId="4" formatCode="#,##0.00"/>
            </x14:dxf>
          </x14:cfRule>
          <xm:sqref>F30:F38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B1:H67"/>
  <sheetViews>
    <sheetView view="pageBreakPreview" topLeftCell="A16" zoomScale="70" zoomScaleNormal="125" zoomScaleSheetLayoutView="70" zoomScalePageLayoutView="125" workbookViewId="0">
      <selection activeCell="F61" sqref="F61"/>
    </sheetView>
  </sheetViews>
  <sheetFormatPr defaultColWidth="6.85546875" defaultRowHeight="12.75" x14ac:dyDescent="0.2"/>
  <cols>
    <col min="1" max="1" width="0.85546875" style="1" customWidth="1"/>
    <col min="2" max="2" width="11.5703125" style="33" customWidth="1"/>
    <col min="3" max="3" width="45.5703125" style="3" customWidth="1"/>
    <col min="4" max="4" width="13.5703125" style="4" customWidth="1"/>
    <col min="5" max="5" width="15.5703125" style="4" customWidth="1"/>
    <col min="6" max="6" width="15.5703125" style="1" customWidth="1"/>
    <col min="7" max="7" width="15.5703125" style="5" customWidth="1"/>
    <col min="8" max="8" width="0.85546875" style="5" customWidth="1"/>
    <col min="9" max="16384" width="6.85546875" style="1"/>
  </cols>
  <sheetData>
    <row r="1" spans="2:8" x14ac:dyDescent="0.2">
      <c r="G1" s="128"/>
    </row>
    <row r="2" spans="2:8" x14ac:dyDescent="0.2">
      <c r="B2" s="79" t="str">
        <f>Client1</f>
        <v>Province of KwaZulu-Natal</v>
      </c>
      <c r="C2" s="80"/>
      <c r="D2" s="55"/>
      <c r="E2" s="274" t="str">
        <f>"Contract No. "&amp;ContractNo</f>
        <v>Contract No. ZNB01222/00000/00/PMC/INF/21/T</v>
      </c>
      <c r="F2" s="274"/>
      <c r="G2" s="274"/>
    </row>
    <row r="3" spans="2:8" x14ac:dyDescent="0.2">
      <c r="B3" s="78" t="str">
        <f>Client2</f>
        <v>Department of Transport</v>
      </c>
      <c r="C3" s="80"/>
      <c r="D3" s="55"/>
      <c r="E3" s="55"/>
      <c r="F3" s="56"/>
      <c r="G3" s="81"/>
    </row>
    <row r="4" spans="2:8" x14ac:dyDescent="0.2">
      <c r="B4" s="57"/>
      <c r="C4" s="57"/>
      <c r="D4" s="58"/>
      <c r="E4" s="58"/>
      <c r="F4" s="59"/>
      <c r="G4" s="82"/>
    </row>
    <row r="5" spans="2:8" x14ac:dyDescent="0.2">
      <c r="B5" s="265" t="s">
        <v>8</v>
      </c>
      <c r="C5" s="266"/>
      <c r="D5" s="266"/>
      <c r="E5" s="266"/>
      <c r="F5" s="266"/>
      <c r="G5" s="267" t="str">
        <f>"CHAPTER "&amp;B11</f>
        <v>CHAPTER C1.7</v>
      </c>
      <c r="H5" s="6"/>
    </row>
    <row r="6" spans="2:8" ht="6" customHeight="1" x14ac:dyDescent="0.2">
      <c r="B6" s="270" t="str">
        <f>ContractDescription</f>
        <v>PROVISION OF ROUTINE AND SAFETY MAINTENANCE ON VARIOUS ROADS WITHIN THE NEW HANOVER ZONE - UMSHWATHI AREA OFFICE</v>
      </c>
      <c r="C6" s="271"/>
      <c r="D6" s="271"/>
      <c r="E6" s="271"/>
      <c r="F6" s="271"/>
      <c r="G6" s="268"/>
      <c r="H6" s="7"/>
    </row>
    <row r="7" spans="2:8" x14ac:dyDescent="0.2">
      <c r="B7" s="270"/>
      <c r="C7" s="271"/>
      <c r="D7" s="271"/>
      <c r="E7" s="271"/>
      <c r="F7" s="271"/>
      <c r="G7" s="268"/>
      <c r="H7" s="7"/>
    </row>
    <row r="8" spans="2:8" ht="6" customHeight="1" x14ac:dyDescent="0.2">
      <c r="B8" s="272"/>
      <c r="C8" s="273"/>
      <c r="D8" s="273"/>
      <c r="E8" s="273"/>
      <c r="F8" s="273"/>
      <c r="G8" s="269"/>
      <c r="H8" s="7"/>
    </row>
    <row r="9" spans="2:8" s="8" customFormat="1" ht="24" customHeight="1" x14ac:dyDescent="0.2">
      <c r="B9" s="9" t="s">
        <v>0</v>
      </c>
      <c r="C9" s="10" t="s">
        <v>1</v>
      </c>
      <c r="D9" s="10" t="s">
        <v>2</v>
      </c>
      <c r="E9" s="10" t="s">
        <v>3</v>
      </c>
      <c r="F9" s="10" t="s">
        <v>4</v>
      </c>
      <c r="G9" s="10" t="s">
        <v>5</v>
      </c>
      <c r="H9" s="11"/>
    </row>
    <row r="10" spans="2:8" x14ac:dyDescent="0.2">
      <c r="B10" s="42"/>
      <c r="C10" s="13"/>
      <c r="D10" s="14"/>
      <c r="E10" s="14"/>
      <c r="F10" s="15"/>
      <c r="G10" s="22"/>
      <c r="H10" s="17"/>
    </row>
    <row r="11" spans="2:8" x14ac:dyDescent="0.2">
      <c r="B11" s="51" t="s">
        <v>81</v>
      </c>
      <c r="C11" s="19" t="s">
        <v>82</v>
      </c>
      <c r="D11" s="20"/>
      <c r="E11" s="20"/>
      <c r="F11" s="15"/>
      <c r="G11" s="22"/>
      <c r="H11" s="38"/>
    </row>
    <row r="12" spans="2:8" x14ac:dyDescent="0.2">
      <c r="B12" s="42"/>
      <c r="C12" s="13"/>
      <c r="D12" s="20"/>
      <c r="E12" s="20"/>
      <c r="F12" s="15"/>
      <c r="G12" s="22"/>
      <c r="H12" s="38"/>
    </row>
    <row r="13" spans="2:8" x14ac:dyDescent="0.2">
      <c r="B13" s="42" t="s">
        <v>83</v>
      </c>
      <c r="C13" s="13" t="s">
        <v>84</v>
      </c>
      <c r="D13" s="20"/>
      <c r="E13" s="20"/>
      <c r="F13" s="15"/>
      <c r="G13" s="22"/>
      <c r="H13" s="38"/>
    </row>
    <row r="14" spans="2:8" x14ac:dyDescent="0.2">
      <c r="B14" s="42"/>
      <c r="C14" s="13"/>
      <c r="D14" s="20"/>
      <c r="E14" s="20"/>
      <c r="F14" s="15"/>
      <c r="G14" s="22"/>
      <c r="H14" s="38"/>
    </row>
    <row r="15" spans="2:8" ht="25.5" x14ac:dyDescent="0.2">
      <c r="B15" s="42" t="s">
        <v>85</v>
      </c>
      <c r="C15" s="13" t="s">
        <v>296</v>
      </c>
      <c r="D15" s="20" t="s">
        <v>23</v>
      </c>
      <c r="E15" s="21">
        <v>10000</v>
      </c>
      <c r="F15" s="15"/>
      <c r="G15" s="22"/>
      <c r="H15" s="39"/>
    </row>
    <row r="16" spans="2:8" x14ac:dyDescent="0.2">
      <c r="B16" s="42"/>
      <c r="C16" s="13"/>
      <c r="D16" s="20"/>
      <c r="E16" s="21"/>
      <c r="F16" s="15"/>
      <c r="G16" s="22"/>
      <c r="H16" s="39"/>
    </row>
    <row r="17" spans="2:8" ht="25.5" x14ac:dyDescent="0.2">
      <c r="B17" s="42" t="s">
        <v>86</v>
      </c>
      <c r="C17" s="13" t="s">
        <v>88</v>
      </c>
      <c r="D17" s="20" t="s">
        <v>23</v>
      </c>
      <c r="E17" s="21">
        <v>750</v>
      </c>
      <c r="F17" s="15"/>
      <c r="G17" s="22"/>
      <c r="H17" s="39"/>
    </row>
    <row r="18" spans="2:8" x14ac:dyDescent="0.2">
      <c r="B18" s="42"/>
      <c r="C18" s="13"/>
      <c r="D18" s="20"/>
      <c r="E18" s="21"/>
      <c r="F18" s="15"/>
      <c r="G18" s="22"/>
      <c r="H18" s="39"/>
    </row>
    <row r="19" spans="2:8" ht="38.25" x14ac:dyDescent="0.2">
      <c r="B19" s="42" t="s">
        <v>87</v>
      </c>
      <c r="C19" s="13" t="s">
        <v>89</v>
      </c>
      <c r="D19" s="20" t="s">
        <v>23</v>
      </c>
      <c r="E19" s="21">
        <v>250</v>
      </c>
      <c r="F19" s="15"/>
      <c r="G19" s="22"/>
      <c r="H19" s="39"/>
    </row>
    <row r="20" spans="2:8" x14ac:dyDescent="0.2">
      <c r="B20" s="42"/>
      <c r="C20" s="13"/>
      <c r="D20" s="20"/>
      <c r="E20" s="21"/>
      <c r="F20" s="15"/>
      <c r="G20" s="22"/>
      <c r="H20" s="39"/>
    </row>
    <row r="21" spans="2:8" x14ac:dyDescent="0.2">
      <c r="B21" s="42" t="s">
        <v>90</v>
      </c>
      <c r="C21" s="13" t="s">
        <v>91</v>
      </c>
      <c r="D21" s="20"/>
      <c r="E21" s="21"/>
      <c r="F21" s="15"/>
      <c r="G21" s="22"/>
      <c r="H21" s="38"/>
    </row>
    <row r="22" spans="2:8" x14ac:dyDescent="0.2">
      <c r="B22" s="42"/>
      <c r="C22" s="13"/>
      <c r="D22" s="20"/>
      <c r="E22" s="21"/>
      <c r="F22" s="15"/>
      <c r="G22" s="22"/>
      <c r="H22" s="38"/>
    </row>
    <row r="23" spans="2:8" ht="25.5" x14ac:dyDescent="0.2">
      <c r="B23" s="42" t="s">
        <v>92</v>
      </c>
      <c r="C23" s="13" t="s">
        <v>94</v>
      </c>
      <c r="D23" s="20"/>
      <c r="E23" s="21"/>
      <c r="F23" s="15"/>
      <c r="G23" s="22"/>
      <c r="H23" s="40"/>
    </row>
    <row r="24" spans="2:8" x14ac:dyDescent="0.2">
      <c r="B24" s="42"/>
      <c r="C24" s="13"/>
      <c r="D24" s="20"/>
      <c r="E24" s="21"/>
      <c r="F24" s="15"/>
      <c r="G24" s="22"/>
      <c r="H24" s="40"/>
    </row>
    <row r="25" spans="2:8" ht="25.5" x14ac:dyDescent="0.2">
      <c r="B25" s="42" t="s">
        <v>34</v>
      </c>
      <c r="C25" s="13" t="s">
        <v>95</v>
      </c>
      <c r="D25" s="20" t="s">
        <v>102</v>
      </c>
      <c r="E25" s="21">
        <f>21000*10*0.8*0.65</f>
        <v>109200</v>
      </c>
      <c r="F25" s="15"/>
      <c r="G25" s="22"/>
    </row>
    <row r="26" spans="2:8" x14ac:dyDescent="0.2">
      <c r="B26" s="42"/>
      <c r="C26" s="13"/>
      <c r="D26" s="20"/>
      <c r="E26" s="21"/>
      <c r="F26" s="15"/>
      <c r="G26" s="22"/>
    </row>
    <row r="27" spans="2:8" x14ac:dyDescent="0.2">
      <c r="B27" s="42" t="s">
        <v>35</v>
      </c>
      <c r="C27" s="13" t="s">
        <v>96</v>
      </c>
      <c r="D27" s="20" t="s">
        <v>102</v>
      </c>
      <c r="E27" s="21">
        <f>21000*10*0.2*0.65</f>
        <v>27300</v>
      </c>
      <c r="F27" s="15"/>
      <c r="G27" s="22"/>
    </row>
    <row r="28" spans="2:8" x14ac:dyDescent="0.2">
      <c r="B28" s="42"/>
      <c r="C28" s="13"/>
      <c r="D28" s="20"/>
      <c r="E28" s="21"/>
      <c r="F28" s="15"/>
      <c r="G28" s="22"/>
    </row>
    <row r="29" spans="2:8" ht="25.5" x14ac:dyDescent="0.2">
      <c r="B29" s="42" t="s">
        <v>93</v>
      </c>
      <c r="C29" s="13" t="s">
        <v>97</v>
      </c>
      <c r="D29" s="20"/>
      <c r="E29" s="21"/>
      <c r="F29" s="15"/>
      <c r="G29" s="22"/>
    </row>
    <row r="30" spans="2:8" x14ac:dyDescent="0.2">
      <c r="B30" s="42"/>
      <c r="C30" s="13"/>
      <c r="D30" s="20"/>
      <c r="E30" s="21"/>
      <c r="F30" s="15"/>
      <c r="G30" s="22"/>
    </row>
    <row r="31" spans="2:8" ht="25.5" x14ac:dyDescent="0.2">
      <c r="B31" s="42" t="s">
        <v>34</v>
      </c>
      <c r="C31" s="13" t="s">
        <v>98</v>
      </c>
      <c r="D31" s="20" t="s">
        <v>102</v>
      </c>
      <c r="E31" s="21">
        <f>2625*0.65</f>
        <v>1706.25</v>
      </c>
      <c r="F31" s="15"/>
      <c r="G31" s="22"/>
    </row>
    <row r="32" spans="2:8" x14ac:dyDescent="0.2">
      <c r="B32" s="42"/>
      <c r="C32" s="25"/>
      <c r="D32" s="20"/>
      <c r="E32" s="21"/>
      <c r="F32" s="15"/>
      <c r="G32" s="22"/>
    </row>
    <row r="33" spans="2:8" x14ac:dyDescent="0.2">
      <c r="B33" s="42" t="s">
        <v>35</v>
      </c>
      <c r="C33" s="25" t="s">
        <v>99</v>
      </c>
      <c r="D33" s="20" t="s">
        <v>102</v>
      </c>
      <c r="E33" s="21">
        <f>10000*0.65</f>
        <v>6500</v>
      </c>
      <c r="F33" s="15"/>
      <c r="G33" s="22"/>
    </row>
    <row r="34" spans="2:8" x14ac:dyDescent="0.2">
      <c r="B34" s="42"/>
      <c r="C34" s="25"/>
      <c r="D34" s="20"/>
      <c r="E34" s="21"/>
      <c r="F34" s="15"/>
      <c r="G34" s="22"/>
    </row>
    <row r="35" spans="2:8" x14ac:dyDescent="0.2">
      <c r="B35" s="42" t="s">
        <v>40</v>
      </c>
      <c r="C35" s="25" t="s">
        <v>100</v>
      </c>
      <c r="D35" s="20" t="s">
        <v>102</v>
      </c>
      <c r="E35" s="21">
        <f>2625*0.65</f>
        <v>1706.25</v>
      </c>
      <c r="F35" s="15"/>
      <c r="G35" s="22"/>
    </row>
    <row r="36" spans="2:8" x14ac:dyDescent="0.2">
      <c r="B36" s="42"/>
      <c r="C36" s="13"/>
      <c r="D36" s="20"/>
      <c r="E36" s="21"/>
      <c r="F36" s="15"/>
      <c r="G36" s="22"/>
      <c r="H36" s="38"/>
    </row>
    <row r="37" spans="2:8" x14ac:dyDescent="0.2">
      <c r="B37" s="42"/>
      <c r="C37" s="13"/>
      <c r="D37" s="20"/>
      <c r="E37" s="21"/>
      <c r="F37" s="15"/>
      <c r="G37" s="22"/>
      <c r="H37" s="38"/>
    </row>
    <row r="38" spans="2:8" x14ac:dyDescent="0.2">
      <c r="B38" s="42"/>
      <c r="C38" s="13"/>
      <c r="D38" s="20"/>
      <c r="E38" s="21"/>
      <c r="F38" s="15"/>
      <c r="G38" s="22"/>
      <c r="H38" s="39"/>
    </row>
    <row r="39" spans="2:8" x14ac:dyDescent="0.2">
      <c r="B39" s="42"/>
      <c r="C39" s="13"/>
      <c r="D39" s="14"/>
      <c r="E39" s="23"/>
      <c r="F39" s="15"/>
      <c r="G39" s="22"/>
      <c r="H39" s="17"/>
    </row>
    <row r="40" spans="2:8" s="34" customFormat="1" x14ac:dyDescent="0.2">
      <c r="B40" s="42"/>
      <c r="C40" s="13"/>
      <c r="D40" s="14"/>
      <c r="E40" s="23"/>
      <c r="F40" s="15"/>
      <c r="G40" s="22"/>
      <c r="H40" s="17"/>
    </row>
    <row r="41" spans="2:8" x14ac:dyDescent="0.2">
      <c r="B41" s="42"/>
      <c r="C41" s="13"/>
      <c r="D41" s="20"/>
      <c r="E41" s="21"/>
      <c r="F41" s="15"/>
      <c r="G41" s="22"/>
      <c r="H41" s="39"/>
    </row>
    <row r="42" spans="2:8" x14ac:dyDescent="0.2">
      <c r="B42" s="42"/>
      <c r="C42" s="13"/>
      <c r="D42" s="20"/>
      <c r="E42" s="21"/>
      <c r="F42" s="15"/>
      <c r="G42" s="22"/>
      <c r="H42" s="39"/>
    </row>
    <row r="43" spans="2:8" x14ac:dyDescent="0.2">
      <c r="B43" s="42"/>
      <c r="C43" s="13"/>
      <c r="D43" s="20"/>
      <c r="E43" s="21"/>
      <c r="F43" s="15"/>
      <c r="G43" s="22"/>
      <c r="H43" s="38"/>
    </row>
    <row r="44" spans="2:8" x14ac:dyDescent="0.2">
      <c r="B44" s="42"/>
      <c r="C44" s="13"/>
      <c r="D44" s="20"/>
      <c r="E44" s="21"/>
      <c r="F44" s="15"/>
      <c r="G44" s="22"/>
      <c r="H44" s="38"/>
    </row>
    <row r="45" spans="2:8" x14ac:dyDescent="0.2">
      <c r="B45" s="42"/>
      <c r="C45" s="13"/>
      <c r="D45" s="20"/>
      <c r="E45" s="21"/>
      <c r="F45" s="15"/>
      <c r="G45" s="22"/>
      <c r="H45" s="38"/>
    </row>
    <row r="46" spans="2:8" x14ac:dyDescent="0.2">
      <c r="B46" s="42"/>
      <c r="C46" s="13"/>
      <c r="D46" s="20"/>
      <c r="E46" s="21"/>
      <c r="F46" s="15"/>
      <c r="G46" s="22"/>
      <c r="H46" s="38"/>
    </row>
    <row r="47" spans="2:8" x14ac:dyDescent="0.2">
      <c r="B47" s="42"/>
      <c r="C47" s="13"/>
      <c r="D47" s="20"/>
      <c r="E47" s="20"/>
      <c r="F47" s="15"/>
      <c r="G47" s="22"/>
      <c r="H47" s="38"/>
    </row>
    <row r="48" spans="2:8" x14ac:dyDescent="0.2">
      <c r="B48" s="42"/>
      <c r="C48" s="13"/>
      <c r="D48" s="20"/>
      <c r="E48" s="20"/>
      <c r="F48" s="15"/>
      <c r="G48" s="22"/>
      <c r="H48" s="38"/>
    </row>
    <row r="49" spans="2:8" x14ac:dyDescent="0.2">
      <c r="B49" s="42"/>
      <c r="C49" s="13"/>
      <c r="D49" s="20"/>
      <c r="E49" s="20"/>
      <c r="F49" s="15"/>
      <c r="G49" s="22"/>
      <c r="H49" s="38"/>
    </row>
    <row r="50" spans="2:8" x14ac:dyDescent="0.2">
      <c r="B50" s="42"/>
      <c r="C50" s="13"/>
      <c r="D50" s="20"/>
      <c r="E50" s="20"/>
      <c r="F50" s="15"/>
      <c r="G50" s="22"/>
      <c r="H50" s="38"/>
    </row>
    <row r="51" spans="2:8" x14ac:dyDescent="0.2">
      <c r="B51" s="42"/>
      <c r="C51" s="13"/>
      <c r="D51" s="20"/>
      <c r="E51" s="20"/>
      <c r="F51" s="15"/>
      <c r="G51" s="22"/>
      <c r="H51" s="38"/>
    </row>
    <row r="52" spans="2:8" x14ac:dyDescent="0.2">
      <c r="B52" s="42"/>
      <c r="C52" s="13"/>
      <c r="D52" s="20"/>
      <c r="E52" s="20"/>
      <c r="F52" s="15"/>
      <c r="G52" s="22"/>
      <c r="H52" s="38"/>
    </row>
    <row r="53" spans="2:8" x14ac:dyDescent="0.2">
      <c r="B53" s="42"/>
      <c r="C53" s="13"/>
      <c r="D53" s="20"/>
      <c r="E53" s="20"/>
      <c r="F53" s="15"/>
      <c r="G53" s="22"/>
      <c r="H53" s="38"/>
    </row>
    <row r="54" spans="2:8" x14ac:dyDescent="0.2">
      <c r="B54" s="42"/>
      <c r="C54" s="13"/>
      <c r="D54" s="20"/>
      <c r="E54" s="20"/>
      <c r="F54" s="15"/>
      <c r="G54" s="22"/>
      <c r="H54" s="38"/>
    </row>
    <row r="55" spans="2:8" x14ac:dyDescent="0.2">
      <c r="B55" s="42"/>
      <c r="C55" s="13"/>
      <c r="D55" s="20"/>
      <c r="E55" s="20"/>
      <c r="F55" s="15"/>
      <c r="G55" s="22"/>
      <c r="H55" s="38"/>
    </row>
    <row r="56" spans="2:8" x14ac:dyDescent="0.2">
      <c r="B56" s="42"/>
      <c r="C56" s="13"/>
      <c r="D56" s="20"/>
      <c r="E56" s="20"/>
      <c r="F56" s="15"/>
      <c r="G56" s="22"/>
      <c r="H56" s="38"/>
    </row>
    <row r="57" spans="2:8" x14ac:dyDescent="0.2">
      <c r="B57" s="42"/>
      <c r="C57" s="13"/>
      <c r="D57" s="20"/>
      <c r="E57" s="20"/>
      <c r="F57" s="15"/>
      <c r="G57" s="22"/>
      <c r="H57" s="38"/>
    </row>
    <row r="58" spans="2:8" x14ac:dyDescent="0.2">
      <c r="B58" s="42"/>
      <c r="C58" s="13"/>
      <c r="D58" s="20"/>
      <c r="E58" s="20"/>
      <c r="F58" s="15"/>
      <c r="G58" s="22"/>
      <c r="H58" s="38"/>
    </row>
    <row r="59" spans="2:8" x14ac:dyDescent="0.2">
      <c r="B59" s="42"/>
      <c r="C59" s="25"/>
      <c r="D59" s="20"/>
      <c r="E59" s="20"/>
      <c r="F59" s="15"/>
      <c r="G59" s="22"/>
      <c r="H59" s="38"/>
    </row>
    <row r="60" spans="2:8" x14ac:dyDescent="0.2">
      <c r="B60" s="42"/>
      <c r="C60" s="25"/>
      <c r="D60" s="35"/>
      <c r="E60" s="35"/>
      <c r="F60" s="15"/>
      <c r="G60" s="22"/>
    </row>
    <row r="61" spans="2:8" x14ac:dyDescent="0.2">
      <c r="B61" s="42"/>
      <c r="C61" s="13"/>
      <c r="D61" s="20"/>
      <c r="E61" s="20"/>
      <c r="F61" s="15"/>
      <c r="G61" s="22"/>
      <c r="H61" s="38"/>
    </row>
    <row r="62" spans="2:8" x14ac:dyDescent="0.2">
      <c r="B62" s="42"/>
      <c r="C62" s="25"/>
      <c r="D62" s="35"/>
      <c r="E62" s="35"/>
      <c r="F62" s="15"/>
      <c r="G62" s="22"/>
      <c r="H62" s="41"/>
    </row>
    <row r="63" spans="2:8" x14ac:dyDescent="0.2">
      <c r="B63" s="42"/>
      <c r="C63" s="24"/>
      <c r="D63" s="35"/>
      <c r="E63" s="35"/>
      <c r="F63" s="15"/>
      <c r="G63" s="22"/>
    </row>
    <row r="64" spans="2:8" x14ac:dyDescent="0.2">
      <c r="B64" s="42"/>
      <c r="C64" s="13"/>
      <c r="D64" s="20"/>
      <c r="E64" s="20"/>
      <c r="F64" s="15"/>
      <c r="G64" s="22"/>
      <c r="H64" s="38"/>
    </row>
    <row r="65" spans="2:8" x14ac:dyDescent="0.2">
      <c r="B65" s="42"/>
      <c r="C65" s="13"/>
      <c r="D65" s="20"/>
      <c r="E65" s="20"/>
      <c r="F65" s="15"/>
      <c r="G65" s="22"/>
      <c r="H65" s="38"/>
    </row>
    <row r="66" spans="2:8" x14ac:dyDescent="0.2">
      <c r="B66" s="42"/>
      <c r="C66" s="13"/>
      <c r="D66" s="20"/>
      <c r="E66" s="20"/>
      <c r="F66" s="15"/>
      <c r="G66" s="22"/>
      <c r="H66" s="38"/>
    </row>
    <row r="67" spans="2:8" s="26" customFormat="1" ht="24" customHeight="1" x14ac:dyDescent="0.2">
      <c r="B67" s="74" t="str">
        <f>B11</f>
        <v>C1.7</v>
      </c>
      <c r="C67" s="304" t="s">
        <v>228</v>
      </c>
      <c r="D67" s="29"/>
      <c r="E67" s="30"/>
      <c r="F67" s="29"/>
      <c r="G67" s="196"/>
      <c r="H67" s="32"/>
    </row>
  </sheetData>
  <mergeCells count="4">
    <mergeCell ref="E2:G2"/>
    <mergeCell ref="B5:F5"/>
    <mergeCell ref="G5:G8"/>
    <mergeCell ref="B6:F8"/>
  </mergeCells>
  <phoneticPr fontId="14" type="noConversion"/>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2" id="{3EFEA919-4582-488E-A2FC-13E3B0E531C4}">
            <xm:f>AND(Information!$C$8=FALSE,$D67&lt;&gt;"P C Sum",$D67&lt;&gt;"PC Sum",$D67&lt;&gt;"P Sum",$D67&lt;&gt;"Prov Sum")</xm:f>
            <x14:dxf>
              <font>
                <strike val="0"/>
                <color theme="0"/>
              </font>
              <numFmt numFmtId="4" formatCode="#,##0.00"/>
            </x14:dxf>
          </x14:cfRule>
          <xm:sqref>G67</xm:sqref>
        </x14:conditionalFormatting>
        <x14:conditionalFormatting xmlns:xm="http://schemas.microsoft.com/office/excel/2006/main">
          <x14:cfRule type="expression" priority="1" id="{AE250171-A3B4-4AE6-B295-03175F8B9B15}">
            <xm:f>AND(Information!$C$8=FALSE,$D10&lt;&gt;"P C Sum",$D10&lt;&gt;"PC Sum",$D10&lt;&gt;"P Sum",$D10&lt;&gt;"Prov Sum")</xm:f>
            <x14:dxf>
              <font>
                <strike val="0"/>
                <color theme="0"/>
              </font>
              <numFmt numFmtId="4" formatCode="#,##0.00"/>
            </x14:dxf>
          </x14:cfRule>
          <xm:sqref>F10:G66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sheetPr>
  <dimension ref="B1:H44"/>
  <sheetViews>
    <sheetView view="pageBreakPreview" zoomScale="85" zoomScaleNormal="70" zoomScaleSheetLayoutView="85" zoomScalePageLayoutView="125" workbookViewId="0">
      <selection activeCell="C44" sqref="C44"/>
    </sheetView>
  </sheetViews>
  <sheetFormatPr defaultColWidth="6.85546875" defaultRowHeight="12.75" x14ac:dyDescent="0.2"/>
  <cols>
    <col min="1" max="1" width="0.85546875" style="1" customWidth="1"/>
    <col min="2" max="2" width="11.5703125" style="33" customWidth="1"/>
    <col min="3" max="3" width="45.5703125" style="3" customWidth="1"/>
    <col min="4" max="4" width="13.5703125" style="4" customWidth="1"/>
    <col min="5" max="5" width="15.5703125" style="4" customWidth="1"/>
    <col min="6" max="6" width="15.5703125" style="1" customWidth="1"/>
    <col min="7" max="7" width="15.5703125" style="5" customWidth="1"/>
    <col min="8" max="8" width="0.85546875" style="5" customWidth="1"/>
    <col min="9" max="16384" width="6.85546875" style="1"/>
  </cols>
  <sheetData>
    <row r="1" spans="2:8" x14ac:dyDescent="0.2">
      <c r="G1" s="128"/>
    </row>
    <row r="2" spans="2:8" x14ac:dyDescent="0.2">
      <c r="B2" s="79" t="str">
        <f>Client1</f>
        <v>Province of KwaZulu-Natal</v>
      </c>
      <c r="C2" s="80"/>
      <c r="D2" s="55"/>
      <c r="E2" s="274" t="str">
        <f>"Contract No. "&amp;ContractNo</f>
        <v>Contract No. ZNB01222/00000/00/PMC/INF/21/T</v>
      </c>
      <c r="F2" s="274"/>
      <c r="G2" s="274"/>
    </row>
    <row r="3" spans="2:8" x14ac:dyDescent="0.2">
      <c r="B3" s="78" t="str">
        <f>Client2</f>
        <v>Department of Transport</v>
      </c>
      <c r="C3" s="80"/>
      <c r="D3" s="55"/>
      <c r="E3" s="55"/>
      <c r="F3" s="56"/>
      <c r="G3" s="81"/>
    </row>
    <row r="4" spans="2:8" x14ac:dyDescent="0.2">
      <c r="B4" s="57"/>
      <c r="C4" s="57"/>
      <c r="D4" s="58"/>
      <c r="E4" s="58"/>
      <c r="F4" s="59"/>
      <c r="G4" s="82"/>
    </row>
    <row r="5" spans="2:8" x14ac:dyDescent="0.2">
      <c r="B5" s="265" t="s">
        <v>8</v>
      </c>
      <c r="C5" s="266"/>
      <c r="D5" s="266"/>
      <c r="E5" s="266"/>
      <c r="F5" s="266"/>
      <c r="G5" s="267" t="str">
        <f>"CHAPTER "&amp;B11</f>
        <v>CHAPTER C3.1</v>
      </c>
      <c r="H5" s="6"/>
    </row>
    <row r="6" spans="2:8" ht="6" customHeight="1" x14ac:dyDescent="0.2">
      <c r="B6" s="270" t="str">
        <f>ContractDescription</f>
        <v>PROVISION OF ROUTINE AND SAFETY MAINTENANCE ON VARIOUS ROADS WITHIN THE NEW HANOVER ZONE - UMSHWATHI AREA OFFICE</v>
      </c>
      <c r="C6" s="271"/>
      <c r="D6" s="271"/>
      <c r="E6" s="271"/>
      <c r="F6" s="271"/>
      <c r="G6" s="268"/>
      <c r="H6" s="7"/>
    </row>
    <row r="7" spans="2:8" x14ac:dyDescent="0.2">
      <c r="B7" s="270"/>
      <c r="C7" s="271"/>
      <c r="D7" s="271"/>
      <c r="E7" s="271"/>
      <c r="F7" s="271"/>
      <c r="G7" s="268"/>
      <c r="H7" s="7"/>
    </row>
    <row r="8" spans="2:8" ht="6" customHeight="1" x14ac:dyDescent="0.2">
      <c r="B8" s="272"/>
      <c r="C8" s="273"/>
      <c r="D8" s="273"/>
      <c r="E8" s="273"/>
      <c r="F8" s="273"/>
      <c r="G8" s="269"/>
      <c r="H8" s="7"/>
    </row>
    <row r="9" spans="2:8" s="8" customFormat="1" ht="24" customHeight="1" x14ac:dyDescent="0.2">
      <c r="B9" s="9" t="s">
        <v>0</v>
      </c>
      <c r="C9" s="10" t="s">
        <v>1</v>
      </c>
      <c r="D9" s="10" t="s">
        <v>2</v>
      </c>
      <c r="E9" s="10" t="s">
        <v>3</v>
      </c>
      <c r="F9" s="10" t="s">
        <v>4</v>
      </c>
      <c r="G9" s="10" t="s">
        <v>5</v>
      </c>
      <c r="H9" s="11"/>
    </row>
    <row r="10" spans="2:8" x14ac:dyDescent="0.2">
      <c r="B10" s="42"/>
      <c r="C10" s="13"/>
      <c r="D10" s="14"/>
      <c r="E10" s="14"/>
      <c r="F10" s="15"/>
      <c r="G10" s="22"/>
      <c r="H10" s="17"/>
    </row>
    <row r="11" spans="2:8" x14ac:dyDescent="0.2">
      <c r="B11" s="51" t="s">
        <v>144</v>
      </c>
      <c r="C11" s="19" t="s">
        <v>143</v>
      </c>
      <c r="D11" s="14"/>
      <c r="E11" s="14"/>
      <c r="F11" s="15"/>
      <c r="G11" s="22"/>
      <c r="H11" s="17"/>
    </row>
    <row r="12" spans="2:8" x14ac:dyDescent="0.2">
      <c r="B12" s="51"/>
      <c r="C12" s="19"/>
      <c r="D12" s="14"/>
      <c r="E12" s="14"/>
      <c r="F12" s="15"/>
      <c r="G12" s="22"/>
      <c r="H12" s="17"/>
    </row>
    <row r="13" spans="2:8" ht="25.5" x14ac:dyDescent="0.2">
      <c r="B13" s="215" t="s">
        <v>142</v>
      </c>
      <c r="C13" s="124" t="s">
        <v>297</v>
      </c>
      <c r="D13" s="71"/>
      <c r="E13" s="23"/>
      <c r="F13" s="15"/>
      <c r="G13" s="22"/>
      <c r="H13" s="17"/>
    </row>
    <row r="14" spans="2:8" x14ac:dyDescent="0.2">
      <c r="B14" s="215"/>
      <c r="C14" s="124"/>
      <c r="D14" s="71"/>
      <c r="E14" s="23"/>
      <c r="F14" s="15"/>
      <c r="G14" s="22"/>
      <c r="H14" s="17"/>
    </row>
    <row r="15" spans="2:8" x14ac:dyDescent="0.2">
      <c r="B15" s="98" t="s">
        <v>141</v>
      </c>
      <c r="C15" s="124" t="s">
        <v>140</v>
      </c>
      <c r="D15" s="65" t="s">
        <v>23</v>
      </c>
      <c r="E15" s="23">
        <v>1000</v>
      </c>
      <c r="F15" s="15"/>
      <c r="G15" s="22"/>
      <c r="H15" s="17"/>
    </row>
    <row r="16" spans="2:8" x14ac:dyDescent="0.2">
      <c r="B16" s="215"/>
      <c r="C16" s="124"/>
      <c r="D16" s="71"/>
      <c r="E16" s="23"/>
      <c r="F16" s="15"/>
      <c r="G16" s="22"/>
      <c r="H16" s="17"/>
    </row>
    <row r="17" spans="2:8" ht="38.25" x14ac:dyDescent="0.2">
      <c r="B17" s="215" t="s">
        <v>430</v>
      </c>
      <c r="C17" s="124" t="s">
        <v>431</v>
      </c>
      <c r="D17" s="71"/>
      <c r="E17" s="71"/>
      <c r="F17" s="15"/>
      <c r="G17" s="22"/>
      <c r="H17" s="17"/>
    </row>
    <row r="18" spans="2:8" x14ac:dyDescent="0.2">
      <c r="B18" s="215"/>
      <c r="C18" s="124"/>
      <c r="D18" s="71"/>
      <c r="E18" s="71"/>
      <c r="F18" s="15"/>
      <c r="G18" s="22"/>
      <c r="H18" s="17"/>
    </row>
    <row r="19" spans="2:8" x14ac:dyDescent="0.2">
      <c r="B19" s="98" t="s">
        <v>432</v>
      </c>
      <c r="C19" s="124" t="s">
        <v>433</v>
      </c>
      <c r="D19" s="71"/>
      <c r="E19" s="71"/>
      <c r="F19" s="15"/>
      <c r="G19" s="22"/>
      <c r="H19" s="17"/>
    </row>
    <row r="20" spans="2:8" x14ac:dyDescent="0.2">
      <c r="B20" s="98"/>
      <c r="C20" s="124"/>
      <c r="D20" s="71"/>
      <c r="E20" s="71"/>
      <c r="F20" s="15"/>
      <c r="G20" s="22"/>
      <c r="H20" s="17"/>
    </row>
    <row r="21" spans="2:8" x14ac:dyDescent="0.2">
      <c r="B21" s="98" t="s">
        <v>34</v>
      </c>
      <c r="C21" s="124" t="s">
        <v>434</v>
      </c>
      <c r="D21" s="65" t="s">
        <v>23</v>
      </c>
      <c r="E21" s="14">
        <v>1000</v>
      </c>
      <c r="F21" s="15"/>
      <c r="G21" s="22"/>
      <c r="H21" s="17"/>
    </row>
    <row r="22" spans="2:8" x14ac:dyDescent="0.2">
      <c r="B22" s="215"/>
      <c r="C22" s="124"/>
      <c r="D22" s="71"/>
      <c r="E22" s="71"/>
      <c r="F22" s="15"/>
      <c r="G22" s="22"/>
      <c r="H22" s="17"/>
    </row>
    <row r="23" spans="2:8" x14ac:dyDescent="0.2">
      <c r="B23" s="215" t="s">
        <v>35</v>
      </c>
      <c r="C23" s="124" t="s">
        <v>435</v>
      </c>
      <c r="D23" s="65" t="s">
        <v>23</v>
      </c>
      <c r="E23" s="14">
        <v>1500</v>
      </c>
      <c r="F23" s="15"/>
      <c r="G23" s="22"/>
      <c r="H23" s="17"/>
    </row>
    <row r="24" spans="2:8" x14ac:dyDescent="0.2">
      <c r="B24" s="42"/>
      <c r="C24" s="13"/>
      <c r="D24" s="14"/>
      <c r="E24" s="14"/>
      <c r="F24" s="15"/>
      <c r="G24" s="22"/>
      <c r="H24" s="17"/>
    </row>
    <row r="25" spans="2:8" x14ac:dyDescent="0.2">
      <c r="B25" s="215" t="s">
        <v>137</v>
      </c>
      <c r="C25" s="216" t="s">
        <v>136</v>
      </c>
      <c r="D25" s="71" t="s">
        <v>194</v>
      </c>
      <c r="E25" s="14">
        <v>15000</v>
      </c>
      <c r="F25" s="15">
        <v>1</v>
      </c>
      <c r="G25" s="22">
        <f t="shared" ref="G25" si="0">IF(D25="","",E25*F25)</f>
        <v>15000</v>
      </c>
      <c r="H25" s="17"/>
    </row>
    <row r="26" spans="2:8" x14ac:dyDescent="0.2">
      <c r="B26" s="45"/>
      <c r="C26" s="13"/>
      <c r="D26" s="14"/>
      <c r="E26" s="14"/>
      <c r="F26" s="15"/>
      <c r="G26" s="22"/>
      <c r="H26" s="17"/>
    </row>
    <row r="27" spans="2:8" x14ac:dyDescent="0.2">
      <c r="B27" s="98" t="s">
        <v>356</v>
      </c>
      <c r="C27" s="124" t="s">
        <v>357</v>
      </c>
      <c r="D27" s="71" t="s">
        <v>33</v>
      </c>
      <c r="E27" s="23">
        <v>20</v>
      </c>
      <c r="F27" s="15"/>
      <c r="G27" s="22"/>
      <c r="H27" s="48"/>
    </row>
    <row r="28" spans="2:8" x14ac:dyDescent="0.2">
      <c r="B28" s="45"/>
      <c r="C28" s="24"/>
      <c r="D28" s="47"/>
      <c r="E28" s="23"/>
      <c r="F28" s="15"/>
      <c r="G28" s="22"/>
      <c r="H28" s="48"/>
    </row>
    <row r="29" spans="2:8" ht="25.5" x14ac:dyDescent="0.2">
      <c r="B29" s="42" t="s">
        <v>358</v>
      </c>
      <c r="C29" s="217" t="s">
        <v>359</v>
      </c>
      <c r="D29" s="20" t="s">
        <v>6</v>
      </c>
      <c r="E29" s="23">
        <v>25000</v>
      </c>
      <c r="F29" s="15"/>
      <c r="G29" s="22"/>
      <c r="H29" s="17"/>
    </row>
    <row r="30" spans="2:8" x14ac:dyDescent="0.2">
      <c r="B30" s="45"/>
      <c r="C30" s="13"/>
      <c r="D30" s="14"/>
      <c r="E30" s="23"/>
      <c r="F30" s="15"/>
      <c r="G30" s="22"/>
      <c r="H30" s="17"/>
    </row>
    <row r="31" spans="2:8" x14ac:dyDescent="0.2">
      <c r="B31" s="45"/>
      <c r="C31" s="13"/>
      <c r="D31" s="20"/>
      <c r="E31" s="23"/>
      <c r="F31" s="15"/>
      <c r="G31" s="22"/>
      <c r="H31" s="44"/>
    </row>
    <row r="32" spans="2:8" x14ac:dyDescent="0.2">
      <c r="B32" s="42"/>
      <c r="C32" s="13"/>
      <c r="D32" s="14"/>
      <c r="E32" s="23"/>
      <c r="F32" s="15"/>
      <c r="G32" s="22"/>
      <c r="H32" s="17"/>
    </row>
    <row r="33" spans="2:8" x14ac:dyDescent="0.2">
      <c r="B33" s="45"/>
      <c r="C33" s="13"/>
      <c r="D33" s="20"/>
      <c r="E33" s="23"/>
      <c r="F33" s="15"/>
      <c r="G33" s="22"/>
      <c r="H33" s="17"/>
    </row>
    <row r="34" spans="2:8" x14ac:dyDescent="0.2">
      <c r="B34" s="45"/>
      <c r="C34" s="13"/>
      <c r="D34" s="14"/>
      <c r="E34" s="23"/>
      <c r="F34" s="15"/>
      <c r="G34" s="22"/>
      <c r="H34" s="17"/>
    </row>
    <row r="35" spans="2:8" x14ac:dyDescent="0.2">
      <c r="B35" s="45"/>
      <c r="C35" s="13"/>
      <c r="D35" s="14"/>
      <c r="E35" s="23"/>
      <c r="F35" s="15"/>
      <c r="G35" s="22"/>
      <c r="H35" s="17"/>
    </row>
    <row r="36" spans="2:8" x14ac:dyDescent="0.2">
      <c r="B36" s="45"/>
      <c r="C36" s="13"/>
      <c r="D36" s="14"/>
      <c r="E36" s="23"/>
      <c r="F36" s="15"/>
      <c r="G36" s="22"/>
      <c r="H36" s="17"/>
    </row>
    <row r="37" spans="2:8" x14ac:dyDescent="0.2">
      <c r="B37" s="42"/>
      <c r="C37" s="13"/>
      <c r="D37" s="20"/>
      <c r="E37" s="23"/>
      <c r="F37" s="15"/>
      <c r="G37" s="22"/>
      <c r="H37" s="44"/>
    </row>
    <row r="38" spans="2:8" x14ac:dyDescent="0.2">
      <c r="B38" s="45"/>
      <c r="C38" s="13"/>
      <c r="D38" s="14"/>
      <c r="E38" s="14"/>
      <c r="F38" s="15"/>
      <c r="G38" s="22"/>
    </row>
    <row r="39" spans="2:8" x14ac:dyDescent="0.2">
      <c r="B39" s="45"/>
      <c r="C39" s="13"/>
      <c r="D39" s="14"/>
      <c r="E39" s="14"/>
      <c r="F39" s="15"/>
      <c r="G39" s="22"/>
    </row>
    <row r="40" spans="2:8" x14ac:dyDescent="0.2">
      <c r="B40" s="45"/>
      <c r="C40" s="13"/>
      <c r="D40" s="20"/>
      <c r="E40" s="14"/>
      <c r="F40" s="15"/>
      <c r="G40" s="22"/>
    </row>
    <row r="41" spans="2:8" x14ac:dyDescent="0.2">
      <c r="B41" s="45"/>
      <c r="C41" s="24"/>
      <c r="D41" s="47"/>
      <c r="E41" s="47"/>
      <c r="F41" s="15"/>
      <c r="G41" s="22"/>
    </row>
    <row r="42" spans="2:8" x14ac:dyDescent="0.2">
      <c r="B42" s="45"/>
      <c r="C42" s="49"/>
      <c r="D42" s="20"/>
      <c r="E42" s="14"/>
      <c r="F42" s="15"/>
      <c r="G42" s="22"/>
    </row>
    <row r="43" spans="2:8" x14ac:dyDescent="0.2">
      <c r="B43" s="45"/>
      <c r="C43" s="13"/>
      <c r="D43" s="14"/>
      <c r="E43" s="23"/>
      <c r="F43" s="15"/>
      <c r="G43" s="22"/>
    </row>
    <row r="44" spans="2:8" s="26" customFormat="1" ht="18" customHeight="1" x14ac:dyDescent="0.2">
      <c r="B44" s="96" t="str">
        <f>$B$11</f>
        <v>C3.1</v>
      </c>
      <c r="C44" s="304" t="s">
        <v>228</v>
      </c>
      <c r="D44" s="29"/>
      <c r="E44" s="30"/>
      <c r="F44" s="29"/>
      <c r="G44" s="196"/>
      <c r="H44" s="32"/>
    </row>
  </sheetData>
  <mergeCells count="4">
    <mergeCell ref="E2:G2"/>
    <mergeCell ref="B5:F5"/>
    <mergeCell ref="G5:G8"/>
    <mergeCell ref="B6:F8"/>
  </mergeCells>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3" id="{8BEF69E9-E3BD-49B4-B1E2-0548FDEADB46}">
            <xm:f>AND(Information!$C$8=FALSE,$D10&lt;&gt;"P C Sum",$D10&lt;&gt;"PC Sum",$D10&lt;&gt;"P Sum",$D10&lt;&gt;"Prov Sum")</xm:f>
            <x14:dxf>
              <font>
                <strike val="0"/>
                <color theme="0"/>
              </font>
              <numFmt numFmtId="4" formatCode="#,##0.00"/>
            </x14:dxf>
          </x14:cfRule>
          <xm:sqref>G44 F10:G12 F27:G43</xm:sqref>
        </x14:conditionalFormatting>
        <x14:conditionalFormatting xmlns:xm="http://schemas.microsoft.com/office/excel/2006/main">
          <x14:cfRule type="expression" priority="1" id="{15D412AD-ADCB-424B-9A46-A2746580BCBC}">
            <xm:f>AND(Information!$C$8=FALSE,$D13&lt;&gt;"P C Sum",$D13&lt;&gt;"PC Sum",$D13&lt;&gt;"P Sum",$D13&lt;&gt;"Prov Sum")</xm:f>
            <x14:dxf>
              <font>
                <strike val="0"/>
                <color theme="0"/>
              </font>
              <numFmt numFmtId="4" formatCode="#,##0.00"/>
            </x14:dxf>
          </x14:cfRule>
          <xm:sqref>F13:G26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77"/>
  <sheetViews>
    <sheetView view="pageBreakPreview" topLeftCell="A46" zoomScaleNormal="70" zoomScaleSheetLayoutView="100" workbookViewId="0">
      <selection activeCell="G61" sqref="G61"/>
    </sheetView>
  </sheetViews>
  <sheetFormatPr defaultColWidth="6.85546875" defaultRowHeight="12.75" x14ac:dyDescent="0.2"/>
  <cols>
    <col min="1" max="1" width="0.85546875" style="43" customWidth="1"/>
    <col min="2" max="2" width="11.5703125" style="43" customWidth="1"/>
    <col min="3" max="3" width="45.5703125" style="43" customWidth="1"/>
    <col min="4" max="4" width="13.5703125" style="43" customWidth="1"/>
    <col min="5" max="7" width="15.5703125" style="43" customWidth="1"/>
    <col min="8" max="8" width="0.85546875" style="43" customWidth="1"/>
    <col min="9" max="16384" width="6.85546875" style="43"/>
  </cols>
  <sheetData>
    <row r="1" spans="1:9" x14ac:dyDescent="0.2">
      <c r="G1" s="128"/>
    </row>
    <row r="2" spans="1:9" x14ac:dyDescent="0.2">
      <c r="A2" s="1"/>
      <c r="B2" s="244" t="str">
        <f>Client1</f>
        <v>Province of KwaZulu-Natal</v>
      </c>
      <c r="C2" s="80"/>
      <c r="D2" s="55"/>
      <c r="E2" s="274" t="str">
        <f>"Contract No. "&amp;ContractNo</f>
        <v>Contract No. ZNB01222/00000/00/PMC/INF/21/T</v>
      </c>
      <c r="F2" s="274"/>
      <c r="G2" s="274"/>
      <c r="H2" s="5"/>
      <c r="I2" s="1"/>
    </row>
    <row r="3" spans="1:9" x14ac:dyDescent="0.2">
      <c r="A3" s="1"/>
      <c r="B3" s="237" t="str">
        <f>Client2</f>
        <v>Department of Transport</v>
      </c>
      <c r="C3" s="80"/>
      <c r="D3" s="55"/>
      <c r="E3" s="55"/>
      <c r="F3" s="56"/>
      <c r="G3" s="81"/>
      <c r="H3" s="5"/>
      <c r="I3" s="1"/>
    </row>
    <row r="4" spans="1:9" x14ac:dyDescent="0.2">
      <c r="A4" s="1"/>
      <c r="B4" s="57"/>
      <c r="C4" s="57"/>
      <c r="D4" s="238"/>
      <c r="E4" s="238"/>
      <c r="F4" s="59"/>
      <c r="G4" s="82"/>
      <c r="H4" s="5"/>
      <c r="I4" s="1"/>
    </row>
    <row r="5" spans="1:9" x14ac:dyDescent="0.2">
      <c r="A5" s="1"/>
      <c r="B5" s="265" t="s">
        <v>8</v>
      </c>
      <c r="C5" s="266"/>
      <c r="D5" s="266"/>
      <c r="E5" s="266"/>
      <c r="F5" s="266"/>
      <c r="G5" s="267" t="str">
        <f>"CHAPTER "&amp;B10</f>
        <v>CHAPTER C3.2</v>
      </c>
      <c r="H5" s="239"/>
      <c r="I5" s="1"/>
    </row>
    <row r="6" spans="1:9" ht="6" customHeight="1" x14ac:dyDescent="0.2">
      <c r="A6" s="1"/>
      <c r="B6" s="270" t="str">
        <f>ContractDescription</f>
        <v>PROVISION OF ROUTINE AND SAFETY MAINTENANCE ON VARIOUS ROADS WITHIN THE NEW HANOVER ZONE - UMSHWATHI AREA OFFICE</v>
      </c>
      <c r="C6" s="271"/>
      <c r="D6" s="271"/>
      <c r="E6" s="271"/>
      <c r="F6" s="271"/>
      <c r="G6" s="268"/>
      <c r="H6" s="106"/>
      <c r="I6" s="1"/>
    </row>
    <row r="7" spans="1:9" x14ac:dyDescent="0.2">
      <c r="A7" s="1"/>
      <c r="B7" s="270"/>
      <c r="C7" s="271"/>
      <c r="D7" s="271"/>
      <c r="E7" s="271"/>
      <c r="F7" s="271"/>
      <c r="G7" s="268"/>
      <c r="H7" s="106"/>
      <c r="I7" s="1"/>
    </row>
    <row r="8" spans="1:9" ht="6" customHeight="1" x14ac:dyDescent="0.2">
      <c r="A8" s="1"/>
      <c r="B8" s="272"/>
      <c r="C8" s="273"/>
      <c r="D8" s="273"/>
      <c r="E8" s="273"/>
      <c r="F8" s="273"/>
      <c r="G8" s="269"/>
      <c r="H8" s="106"/>
      <c r="I8" s="1"/>
    </row>
    <row r="9" spans="1:9" ht="24" customHeight="1" x14ac:dyDescent="0.2">
      <c r="A9" s="8"/>
      <c r="B9" s="9" t="s">
        <v>0</v>
      </c>
      <c r="C9" s="10" t="s">
        <v>1</v>
      </c>
      <c r="D9" s="10" t="s">
        <v>2</v>
      </c>
      <c r="E9" s="10" t="s">
        <v>3</v>
      </c>
      <c r="F9" s="10" t="s">
        <v>4</v>
      </c>
      <c r="G9" s="10" t="s">
        <v>5</v>
      </c>
      <c r="H9" s="241"/>
      <c r="I9" s="8"/>
    </row>
    <row r="10" spans="1:9" x14ac:dyDescent="0.2">
      <c r="A10" s="1"/>
      <c r="B10" s="51" t="s">
        <v>177</v>
      </c>
      <c r="C10" s="19" t="s">
        <v>176</v>
      </c>
      <c r="D10" s="14"/>
      <c r="E10" s="14"/>
      <c r="F10" s="15"/>
      <c r="G10" s="22" t="str">
        <f t="shared" ref="G10:G15" si="0">IF(D10="","",E10*F10)</f>
        <v/>
      </c>
      <c r="H10" s="17"/>
      <c r="I10" s="1"/>
    </row>
    <row r="11" spans="1:9" ht="6" customHeight="1" x14ac:dyDescent="0.2">
      <c r="A11" s="1"/>
      <c r="B11" s="42"/>
      <c r="C11" s="13"/>
      <c r="D11" s="14"/>
      <c r="E11" s="14"/>
      <c r="F11" s="15"/>
      <c r="G11" s="22" t="str">
        <f t="shared" si="0"/>
        <v/>
      </c>
      <c r="H11" s="17"/>
      <c r="I11" s="1"/>
    </row>
    <row r="12" spans="1:9" x14ac:dyDescent="0.2">
      <c r="A12" s="1"/>
      <c r="B12" s="42" t="s">
        <v>175</v>
      </c>
      <c r="C12" s="13" t="s">
        <v>174</v>
      </c>
      <c r="D12" s="14"/>
      <c r="E12" s="14"/>
      <c r="F12" s="15"/>
      <c r="G12" s="22" t="str">
        <f t="shared" si="0"/>
        <v/>
      </c>
      <c r="H12" s="17"/>
      <c r="I12" s="1"/>
    </row>
    <row r="13" spans="1:9" x14ac:dyDescent="0.2">
      <c r="A13" s="1"/>
      <c r="B13" s="42"/>
      <c r="C13" s="13"/>
      <c r="D13" s="14"/>
      <c r="E13" s="14"/>
      <c r="F13" s="15"/>
      <c r="G13" s="22" t="str">
        <f t="shared" si="0"/>
        <v/>
      </c>
      <c r="H13" s="17"/>
      <c r="I13" s="1"/>
    </row>
    <row r="14" spans="1:9" ht="25.5" x14ac:dyDescent="0.2">
      <c r="A14" s="1"/>
      <c r="B14" s="42" t="s">
        <v>173</v>
      </c>
      <c r="C14" s="13" t="s">
        <v>172</v>
      </c>
      <c r="D14" s="20"/>
      <c r="E14" s="21"/>
      <c r="F14" s="15"/>
      <c r="G14" s="22" t="str">
        <f t="shared" si="0"/>
        <v/>
      </c>
      <c r="H14" s="44"/>
      <c r="I14" s="1"/>
    </row>
    <row r="15" spans="1:9" x14ac:dyDescent="0.2">
      <c r="A15" s="1"/>
      <c r="B15" s="42"/>
      <c r="C15" s="13"/>
      <c r="D15" s="14"/>
      <c r="E15" s="23"/>
      <c r="F15" s="15"/>
      <c r="G15" s="22" t="str">
        <f t="shared" si="0"/>
        <v/>
      </c>
      <c r="H15" s="17"/>
      <c r="I15" s="1"/>
    </row>
    <row r="16" spans="1:9" x14ac:dyDescent="0.2">
      <c r="A16" s="1"/>
      <c r="B16" s="42" t="s">
        <v>34</v>
      </c>
      <c r="C16" s="13" t="s">
        <v>139</v>
      </c>
      <c r="D16" s="20" t="s">
        <v>23</v>
      </c>
      <c r="E16" s="23">
        <v>500</v>
      </c>
      <c r="F16" s="15"/>
      <c r="G16" s="22"/>
      <c r="H16" s="17"/>
      <c r="I16" s="1"/>
    </row>
    <row r="17" spans="1:9" x14ac:dyDescent="0.2">
      <c r="A17" s="1"/>
      <c r="B17" s="42"/>
      <c r="C17" s="13"/>
      <c r="D17" s="14"/>
      <c r="E17" s="23" t="s">
        <v>411</v>
      </c>
      <c r="F17" s="15"/>
      <c r="G17" s="22"/>
      <c r="H17" s="46"/>
      <c r="I17" s="1"/>
    </row>
    <row r="18" spans="1:9" x14ac:dyDescent="0.2">
      <c r="A18" s="1"/>
      <c r="B18" s="42" t="s">
        <v>35</v>
      </c>
      <c r="C18" s="25" t="s">
        <v>138</v>
      </c>
      <c r="D18" s="20" t="s">
        <v>23</v>
      </c>
      <c r="E18" s="23">
        <v>90</v>
      </c>
      <c r="F18" s="15"/>
      <c r="G18" s="22"/>
      <c r="H18" s="48"/>
      <c r="I18" s="1"/>
    </row>
    <row r="19" spans="1:9" x14ac:dyDescent="0.2">
      <c r="A19" s="1"/>
      <c r="B19" s="42"/>
      <c r="C19" s="24"/>
      <c r="D19" s="47"/>
      <c r="E19" s="23" t="s">
        <v>411</v>
      </c>
      <c r="F19" s="15"/>
      <c r="G19" s="22"/>
      <c r="H19" s="48"/>
      <c r="I19" s="1"/>
    </row>
    <row r="20" spans="1:9" ht="51" x14ac:dyDescent="0.2">
      <c r="A20" s="1"/>
      <c r="B20" s="42" t="s">
        <v>171</v>
      </c>
      <c r="C20" s="25" t="s">
        <v>170</v>
      </c>
      <c r="D20" s="20" t="s">
        <v>23</v>
      </c>
      <c r="E20" s="23">
        <v>50</v>
      </c>
      <c r="F20" s="15"/>
      <c r="G20" s="22"/>
      <c r="H20" s="48"/>
      <c r="I20" s="1"/>
    </row>
    <row r="21" spans="1:9" x14ac:dyDescent="0.2">
      <c r="A21" s="1"/>
      <c r="B21" s="42"/>
      <c r="C21" s="13"/>
      <c r="D21" s="14"/>
      <c r="E21" s="23" t="s">
        <v>411</v>
      </c>
      <c r="F21" s="15"/>
      <c r="G21" s="22"/>
      <c r="H21" s="17"/>
      <c r="I21" s="1"/>
    </row>
    <row r="22" spans="1:9" ht="25.5" x14ac:dyDescent="0.2">
      <c r="A22" s="1"/>
      <c r="B22" s="42" t="s">
        <v>169</v>
      </c>
      <c r="C22" s="13" t="s">
        <v>298</v>
      </c>
      <c r="D22" s="20" t="s">
        <v>23</v>
      </c>
      <c r="E22" s="23">
        <v>30</v>
      </c>
      <c r="F22" s="15"/>
      <c r="G22" s="22"/>
      <c r="H22" s="44"/>
      <c r="I22" s="1"/>
    </row>
    <row r="23" spans="1:9" x14ac:dyDescent="0.2">
      <c r="A23" s="1"/>
      <c r="B23" s="42"/>
      <c r="C23" s="13"/>
      <c r="D23" s="14"/>
      <c r="E23" s="23" t="s">
        <v>411</v>
      </c>
      <c r="F23" s="15"/>
      <c r="G23" s="22"/>
      <c r="H23" s="17"/>
      <c r="I23" s="1"/>
    </row>
    <row r="24" spans="1:9" x14ac:dyDescent="0.2">
      <c r="A24" s="1"/>
      <c r="B24" s="42" t="s">
        <v>168</v>
      </c>
      <c r="C24" s="13" t="s">
        <v>167</v>
      </c>
      <c r="D24" s="14"/>
      <c r="E24" s="23" t="s">
        <v>411</v>
      </c>
      <c r="F24" s="15"/>
      <c r="G24" s="22"/>
      <c r="H24" s="17"/>
      <c r="I24" s="1"/>
    </row>
    <row r="25" spans="1:9" x14ac:dyDescent="0.2">
      <c r="A25" s="1"/>
      <c r="B25" s="42"/>
      <c r="C25" s="13"/>
      <c r="D25" s="14"/>
      <c r="E25" s="23" t="s">
        <v>411</v>
      </c>
      <c r="F25" s="15"/>
      <c r="G25" s="22"/>
      <c r="H25" s="17"/>
      <c r="I25" s="1"/>
    </row>
    <row r="26" spans="1:9" x14ac:dyDescent="0.2">
      <c r="A26" s="1"/>
      <c r="B26" s="42" t="s">
        <v>166</v>
      </c>
      <c r="C26" s="13" t="s">
        <v>165</v>
      </c>
      <c r="D26" s="20" t="s">
        <v>23</v>
      </c>
      <c r="E26" s="23">
        <v>70</v>
      </c>
      <c r="F26" s="15"/>
      <c r="G26" s="22"/>
      <c r="H26" s="44"/>
      <c r="I26" s="1"/>
    </row>
    <row r="27" spans="1:9" x14ac:dyDescent="0.2">
      <c r="A27" s="1"/>
      <c r="B27" s="42"/>
      <c r="C27" s="13"/>
      <c r="D27" s="14"/>
      <c r="E27" s="23" t="s">
        <v>411</v>
      </c>
      <c r="F27" s="15"/>
      <c r="G27" s="22"/>
      <c r="H27" s="17"/>
      <c r="I27" s="1"/>
    </row>
    <row r="28" spans="1:9" x14ac:dyDescent="0.2">
      <c r="A28" s="1"/>
      <c r="B28" s="42" t="s">
        <v>164</v>
      </c>
      <c r="C28" s="49" t="s">
        <v>163</v>
      </c>
      <c r="D28" s="50"/>
      <c r="E28" s="23" t="s">
        <v>411</v>
      </c>
      <c r="F28" s="15"/>
      <c r="G28" s="22"/>
      <c r="H28" s="17"/>
      <c r="I28" s="1"/>
    </row>
    <row r="29" spans="1:9" x14ac:dyDescent="0.2">
      <c r="A29" s="1"/>
      <c r="B29" s="42"/>
      <c r="C29" s="49"/>
      <c r="D29" s="50"/>
      <c r="E29" s="23" t="s">
        <v>411</v>
      </c>
      <c r="F29" s="15"/>
      <c r="G29" s="22"/>
      <c r="H29" s="17"/>
      <c r="I29" s="1"/>
    </row>
    <row r="30" spans="1:9" x14ac:dyDescent="0.2">
      <c r="A30" s="1"/>
      <c r="B30" s="42" t="s">
        <v>34</v>
      </c>
      <c r="C30" s="13" t="s">
        <v>299</v>
      </c>
      <c r="D30" s="20" t="s">
        <v>23</v>
      </c>
      <c r="E30" s="14">
        <v>390</v>
      </c>
      <c r="F30" s="15"/>
      <c r="G30" s="22"/>
      <c r="H30" s="17"/>
      <c r="I30" s="1"/>
    </row>
    <row r="31" spans="1:9" x14ac:dyDescent="0.2">
      <c r="A31" s="1"/>
      <c r="B31" s="42"/>
      <c r="C31" s="13"/>
      <c r="D31" s="14"/>
      <c r="E31" s="14" t="s">
        <v>411</v>
      </c>
      <c r="F31" s="15"/>
      <c r="G31" s="22"/>
      <c r="H31" s="17"/>
      <c r="I31" s="1"/>
    </row>
    <row r="32" spans="1:9" x14ac:dyDescent="0.2">
      <c r="A32" s="1"/>
      <c r="B32" s="42" t="s">
        <v>162</v>
      </c>
      <c r="C32" s="13" t="s">
        <v>161</v>
      </c>
      <c r="D32" s="14"/>
      <c r="E32" s="14" t="s">
        <v>411</v>
      </c>
      <c r="F32" s="15"/>
      <c r="G32" s="22"/>
      <c r="H32" s="17"/>
      <c r="I32" s="1"/>
    </row>
    <row r="33" spans="2:7" x14ac:dyDescent="0.2">
      <c r="B33" s="42"/>
      <c r="C33" s="13"/>
      <c r="D33" s="14"/>
      <c r="E33" s="14" t="s">
        <v>411</v>
      </c>
      <c r="F33" s="15"/>
      <c r="G33" s="22"/>
    </row>
    <row r="34" spans="2:7" x14ac:dyDescent="0.2">
      <c r="B34" s="42" t="s">
        <v>160</v>
      </c>
      <c r="C34" s="13" t="s">
        <v>488</v>
      </c>
      <c r="D34" s="20"/>
      <c r="E34" s="21" t="s">
        <v>411</v>
      </c>
      <c r="F34" s="15"/>
      <c r="G34" s="22"/>
    </row>
    <row r="35" spans="2:7" x14ac:dyDescent="0.2">
      <c r="B35" s="42"/>
      <c r="C35" s="13"/>
      <c r="D35" s="20"/>
      <c r="E35" s="21" t="s">
        <v>411</v>
      </c>
      <c r="F35" s="15"/>
      <c r="G35" s="22"/>
    </row>
    <row r="36" spans="2:7" x14ac:dyDescent="0.2">
      <c r="B36" s="42"/>
      <c r="C36" s="13" t="s">
        <v>300</v>
      </c>
      <c r="D36" s="20" t="s">
        <v>6</v>
      </c>
      <c r="E36" s="21">
        <v>200</v>
      </c>
      <c r="F36" s="15"/>
      <c r="G36" s="22"/>
    </row>
    <row r="37" spans="2:7" x14ac:dyDescent="0.2">
      <c r="B37" s="42"/>
      <c r="C37" s="13"/>
      <c r="D37" s="14"/>
      <c r="E37" s="23" t="s">
        <v>411</v>
      </c>
      <c r="F37" s="15"/>
      <c r="G37" s="22"/>
    </row>
    <row r="38" spans="2:7" x14ac:dyDescent="0.2">
      <c r="B38" s="42"/>
      <c r="C38" s="13" t="s">
        <v>301</v>
      </c>
      <c r="D38" s="14" t="s">
        <v>6</v>
      </c>
      <c r="E38" s="23">
        <v>50</v>
      </c>
      <c r="F38" s="15"/>
      <c r="G38" s="22"/>
    </row>
    <row r="39" spans="2:7" x14ac:dyDescent="0.2">
      <c r="B39" s="42"/>
      <c r="C39" s="13"/>
      <c r="D39" s="14"/>
      <c r="E39" s="23" t="s">
        <v>411</v>
      </c>
      <c r="F39" s="15"/>
      <c r="G39" s="22"/>
    </row>
    <row r="40" spans="2:7" x14ac:dyDescent="0.2">
      <c r="B40" s="42" t="s">
        <v>159</v>
      </c>
      <c r="C40" s="25" t="s">
        <v>302</v>
      </c>
      <c r="D40" s="47"/>
      <c r="E40" s="23" t="s">
        <v>411</v>
      </c>
      <c r="F40" s="15"/>
      <c r="G40" s="22"/>
    </row>
    <row r="41" spans="2:7" x14ac:dyDescent="0.2">
      <c r="B41" s="42"/>
      <c r="C41" s="13"/>
      <c r="D41" s="20"/>
      <c r="E41" s="23" t="s">
        <v>411</v>
      </c>
      <c r="F41" s="15"/>
      <c r="G41" s="22"/>
    </row>
    <row r="42" spans="2:7" x14ac:dyDescent="0.2">
      <c r="B42" s="42"/>
      <c r="C42" s="13" t="s">
        <v>300</v>
      </c>
      <c r="D42" s="20" t="s">
        <v>33</v>
      </c>
      <c r="E42" s="23">
        <v>5</v>
      </c>
      <c r="F42" s="15"/>
      <c r="G42" s="22"/>
    </row>
    <row r="43" spans="2:7" x14ac:dyDescent="0.2">
      <c r="B43" s="42"/>
      <c r="C43" s="13"/>
      <c r="D43" s="14"/>
      <c r="E43" s="23" t="s">
        <v>411</v>
      </c>
      <c r="F43" s="15"/>
      <c r="G43" s="22"/>
    </row>
    <row r="44" spans="2:7" x14ac:dyDescent="0.2">
      <c r="B44" s="42"/>
      <c r="C44" s="13" t="s">
        <v>301</v>
      </c>
      <c r="D44" s="14" t="s">
        <v>33</v>
      </c>
      <c r="E44" s="23">
        <v>5</v>
      </c>
      <c r="F44" s="15"/>
      <c r="G44" s="22"/>
    </row>
    <row r="45" spans="2:7" x14ac:dyDescent="0.2">
      <c r="B45" s="42"/>
      <c r="C45" s="49"/>
      <c r="D45" s="14"/>
      <c r="E45" s="14" t="s">
        <v>411</v>
      </c>
      <c r="F45" s="15"/>
      <c r="G45" s="22"/>
    </row>
    <row r="46" spans="2:7" x14ac:dyDescent="0.2">
      <c r="B46" s="42" t="s">
        <v>158</v>
      </c>
      <c r="C46" s="13" t="s">
        <v>157</v>
      </c>
      <c r="D46" s="14"/>
      <c r="E46" s="14" t="s">
        <v>411</v>
      </c>
      <c r="F46" s="15"/>
      <c r="G46" s="22"/>
    </row>
    <row r="47" spans="2:7" x14ac:dyDescent="0.2">
      <c r="B47" s="42"/>
      <c r="C47" s="13"/>
      <c r="D47" s="14"/>
      <c r="E47" s="14" t="s">
        <v>411</v>
      </c>
      <c r="F47" s="15"/>
      <c r="G47" s="22"/>
    </row>
    <row r="48" spans="2:7" ht="51" x14ac:dyDescent="0.2">
      <c r="B48" s="42" t="s">
        <v>156</v>
      </c>
      <c r="C48" s="13" t="s">
        <v>360</v>
      </c>
      <c r="D48" s="20" t="s">
        <v>23</v>
      </c>
      <c r="E48" s="14">
        <v>12</v>
      </c>
      <c r="F48" s="15"/>
      <c r="G48" s="22"/>
    </row>
    <row r="49" spans="2:10" x14ac:dyDescent="0.2">
      <c r="B49" s="42"/>
      <c r="C49" s="13"/>
      <c r="D49" s="14"/>
      <c r="E49" s="14" t="s">
        <v>411</v>
      </c>
      <c r="F49" s="15"/>
      <c r="G49" s="22"/>
    </row>
    <row r="50" spans="2:10" ht="25.5" x14ac:dyDescent="0.2">
      <c r="B50" s="42" t="s">
        <v>155</v>
      </c>
      <c r="C50" s="13" t="s">
        <v>440</v>
      </c>
      <c r="D50" s="20" t="s">
        <v>51</v>
      </c>
      <c r="E50" s="14">
        <v>20</v>
      </c>
      <c r="F50" s="15"/>
      <c r="G50" s="22"/>
    </row>
    <row r="51" spans="2:10" s="26" customFormat="1" ht="18" customHeight="1" x14ac:dyDescent="0.2">
      <c r="B51" s="96" t="str">
        <f>$B$10</f>
        <v>C3.2</v>
      </c>
      <c r="C51" s="28" t="s">
        <v>12</v>
      </c>
      <c r="D51" s="29"/>
      <c r="E51" s="204"/>
      <c r="F51" s="29"/>
      <c r="G51" s="196"/>
      <c r="H51" s="32"/>
      <c r="J51" s="43"/>
    </row>
    <row r="52" spans="2:10" s="1" customFormat="1" x14ac:dyDescent="0.2">
      <c r="B52" s="261" t="str">
        <f>Client1</f>
        <v>Province of KwaZulu-Natal</v>
      </c>
      <c r="C52" s="261"/>
      <c r="D52" s="261"/>
      <c r="E52" s="262" t="str">
        <f>"Contract No. "&amp;ContractNo</f>
        <v>Contract No. ZNB01222/00000/00/PMC/INF/21/T</v>
      </c>
      <c r="F52" s="262"/>
      <c r="G52" s="262"/>
      <c r="H52" s="5"/>
      <c r="J52" s="43"/>
    </row>
    <row r="53" spans="2:10" s="1" customFormat="1" x14ac:dyDescent="0.2">
      <c r="B53" s="261" t="str">
        <f>Client2</f>
        <v>Department of Transport</v>
      </c>
      <c r="C53" s="261"/>
      <c r="D53" s="261"/>
      <c r="E53" s="262"/>
      <c r="F53" s="262"/>
      <c r="G53" s="262"/>
      <c r="H53" s="5"/>
      <c r="J53" s="43"/>
    </row>
    <row r="54" spans="2:10" s="1" customFormat="1" x14ac:dyDescent="0.2">
      <c r="B54" s="264"/>
      <c r="C54" s="264"/>
      <c r="D54" s="264"/>
      <c r="E54" s="263"/>
      <c r="F54" s="263"/>
      <c r="G54" s="263"/>
      <c r="H54" s="5"/>
      <c r="J54" s="43"/>
    </row>
    <row r="55" spans="2:10" s="1" customFormat="1" x14ac:dyDescent="0.2">
      <c r="B55" s="265" t="s">
        <v>8</v>
      </c>
      <c r="C55" s="266"/>
      <c r="D55" s="266"/>
      <c r="E55" s="266"/>
      <c r="F55" s="266"/>
      <c r="G55" s="276" t="str">
        <f>$G$5</f>
        <v>CHAPTER C3.2</v>
      </c>
      <c r="H55" s="239"/>
      <c r="J55" s="43"/>
    </row>
    <row r="56" spans="2:10" s="1" customFormat="1" x14ac:dyDescent="0.2">
      <c r="B56" s="270" t="str">
        <f>ContractDescription</f>
        <v>PROVISION OF ROUTINE AND SAFETY MAINTENANCE ON VARIOUS ROADS WITHIN THE NEW HANOVER ZONE - UMSHWATHI AREA OFFICE</v>
      </c>
      <c r="C56" s="271"/>
      <c r="D56" s="271"/>
      <c r="E56" s="271"/>
      <c r="F56" s="271"/>
      <c r="G56" s="277"/>
      <c r="H56" s="106"/>
      <c r="J56" s="43"/>
    </row>
    <row r="57" spans="2:10" s="1" customFormat="1" x14ac:dyDescent="0.2">
      <c r="B57" s="270"/>
      <c r="C57" s="271"/>
      <c r="D57" s="271"/>
      <c r="E57" s="271"/>
      <c r="F57" s="271"/>
      <c r="G57" s="277"/>
      <c r="H57" s="106"/>
      <c r="J57" s="43"/>
    </row>
    <row r="58" spans="2:10" s="1" customFormat="1" x14ac:dyDescent="0.2">
      <c r="B58" s="272"/>
      <c r="C58" s="273"/>
      <c r="D58" s="273"/>
      <c r="E58" s="273"/>
      <c r="F58" s="273"/>
      <c r="G58" s="278"/>
      <c r="H58" s="106"/>
      <c r="J58" s="43"/>
    </row>
    <row r="59" spans="2:10" s="8" customFormat="1" ht="24" customHeight="1" x14ac:dyDescent="0.2">
      <c r="B59" s="52" t="s">
        <v>0</v>
      </c>
      <c r="C59" s="10" t="s">
        <v>1</v>
      </c>
      <c r="D59" s="10" t="s">
        <v>2</v>
      </c>
      <c r="E59" s="10" t="s">
        <v>3</v>
      </c>
      <c r="F59" s="10" t="s">
        <v>4</v>
      </c>
      <c r="G59" s="10" t="s">
        <v>5</v>
      </c>
      <c r="H59" s="241"/>
      <c r="J59" s="43"/>
    </row>
    <row r="60" spans="2:10" s="26" customFormat="1" ht="18" customHeight="1" x14ac:dyDescent="0.2">
      <c r="B60" s="60"/>
      <c r="C60" s="28" t="s">
        <v>26</v>
      </c>
      <c r="D60" s="29"/>
      <c r="E60" s="204"/>
      <c r="F60" s="29"/>
      <c r="G60" s="196">
        <f>+G51</f>
        <v>0</v>
      </c>
      <c r="H60" s="32"/>
      <c r="J60" s="43"/>
    </row>
    <row r="61" spans="2:10" x14ac:dyDescent="0.2">
      <c r="B61" s="42"/>
      <c r="C61" s="95"/>
      <c r="D61" s="14"/>
      <c r="E61" s="23"/>
      <c r="F61" s="15"/>
      <c r="G61" s="22"/>
    </row>
    <row r="62" spans="2:10" x14ac:dyDescent="0.2">
      <c r="B62" s="42" t="s">
        <v>154</v>
      </c>
      <c r="C62" s="25" t="s">
        <v>121</v>
      </c>
      <c r="D62" s="47"/>
      <c r="E62" s="23"/>
      <c r="F62" s="15"/>
      <c r="G62" s="22"/>
    </row>
    <row r="63" spans="2:10" x14ac:dyDescent="0.2">
      <c r="B63" s="42"/>
      <c r="C63" s="24"/>
      <c r="D63" s="47"/>
      <c r="E63" s="23"/>
      <c r="F63" s="15"/>
      <c r="G63" s="22"/>
    </row>
    <row r="64" spans="2:10" x14ac:dyDescent="0.2">
      <c r="B64" s="42" t="s">
        <v>153</v>
      </c>
      <c r="C64" s="13" t="s">
        <v>361</v>
      </c>
      <c r="D64" s="14" t="s">
        <v>24</v>
      </c>
      <c r="E64" s="23">
        <v>45</v>
      </c>
      <c r="F64" s="15"/>
      <c r="G64" s="22"/>
    </row>
    <row r="65" spans="2:8" x14ac:dyDescent="0.2">
      <c r="B65" s="42"/>
      <c r="C65" s="13"/>
      <c r="D65" s="14"/>
      <c r="E65" s="23" t="s">
        <v>411</v>
      </c>
      <c r="F65" s="15"/>
      <c r="G65" s="22"/>
    </row>
    <row r="66" spans="2:8" x14ac:dyDescent="0.2">
      <c r="B66" s="42" t="s">
        <v>152</v>
      </c>
      <c r="C66" s="13" t="s">
        <v>151</v>
      </c>
      <c r="D66" s="14"/>
      <c r="E66" s="23" t="s">
        <v>411</v>
      </c>
      <c r="F66" s="15"/>
      <c r="G66" s="22"/>
    </row>
    <row r="67" spans="2:8" x14ac:dyDescent="0.2">
      <c r="B67" s="42"/>
      <c r="C67" s="49"/>
      <c r="D67" s="50"/>
      <c r="E67" s="23" t="s">
        <v>411</v>
      </c>
      <c r="F67" s="15"/>
      <c r="G67" s="22"/>
    </row>
    <row r="68" spans="2:8" x14ac:dyDescent="0.2">
      <c r="B68" s="42" t="s">
        <v>150</v>
      </c>
      <c r="C68" s="13" t="s">
        <v>149</v>
      </c>
      <c r="D68" s="14" t="s">
        <v>178</v>
      </c>
      <c r="E68" s="23">
        <v>180</v>
      </c>
      <c r="F68" s="15"/>
      <c r="G68" s="22"/>
    </row>
    <row r="69" spans="2:8" x14ac:dyDescent="0.2">
      <c r="B69" s="42"/>
      <c r="C69" s="49"/>
      <c r="D69" s="14"/>
      <c r="E69" s="23" t="s">
        <v>411</v>
      </c>
      <c r="F69" s="15"/>
      <c r="G69" s="22"/>
    </row>
    <row r="70" spans="2:8" ht="25.5" x14ac:dyDescent="0.2">
      <c r="B70" s="42" t="s">
        <v>148</v>
      </c>
      <c r="C70" s="13" t="s">
        <v>147</v>
      </c>
      <c r="D70" s="14"/>
      <c r="E70" s="23" t="s">
        <v>411</v>
      </c>
      <c r="F70" s="15"/>
      <c r="G70" s="22"/>
    </row>
    <row r="71" spans="2:8" x14ac:dyDescent="0.2">
      <c r="B71" s="42"/>
      <c r="C71" s="13"/>
      <c r="D71" s="14"/>
      <c r="E71" s="23" t="s">
        <v>411</v>
      </c>
      <c r="F71" s="15"/>
      <c r="G71" s="22"/>
    </row>
    <row r="72" spans="2:8" ht="25.5" x14ac:dyDescent="0.2">
      <c r="B72" s="42" t="s">
        <v>146</v>
      </c>
      <c r="C72" s="49" t="s">
        <v>303</v>
      </c>
      <c r="D72" s="50" t="s">
        <v>179</v>
      </c>
      <c r="E72" s="23">
        <v>3</v>
      </c>
      <c r="F72" s="15"/>
      <c r="G72" s="22"/>
    </row>
    <row r="73" spans="2:8" x14ac:dyDescent="0.2">
      <c r="B73" s="42"/>
      <c r="C73" s="49"/>
      <c r="D73" s="50"/>
      <c r="E73" s="23"/>
      <c r="F73" s="15"/>
      <c r="G73" s="22"/>
    </row>
    <row r="74" spans="2:8" x14ac:dyDescent="0.2">
      <c r="B74" s="42"/>
      <c r="C74" s="13"/>
      <c r="D74" s="14"/>
      <c r="E74" s="23"/>
      <c r="F74" s="15"/>
      <c r="G74" s="22"/>
    </row>
    <row r="75" spans="2:8" x14ac:dyDescent="0.2">
      <c r="B75" s="42"/>
      <c r="C75" s="13"/>
      <c r="D75" s="14"/>
      <c r="E75" s="23"/>
      <c r="F75" s="15"/>
      <c r="G75" s="22"/>
    </row>
    <row r="76" spans="2:8" x14ac:dyDescent="0.2">
      <c r="B76" s="42"/>
      <c r="C76" s="13"/>
      <c r="D76" s="14"/>
      <c r="E76" s="23"/>
      <c r="F76" s="15"/>
      <c r="G76" s="22"/>
    </row>
    <row r="77" spans="2:8" s="26" customFormat="1" ht="18" customHeight="1" x14ac:dyDescent="0.2">
      <c r="B77" s="96" t="str">
        <f>$B$10</f>
        <v>C3.2</v>
      </c>
      <c r="C77" s="304" t="s">
        <v>228</v>
      </c>
      <c r="D77" s="29"/>
      <c r="E77" s="204"/>
      <c r="F77" s="29"/>
      <c r="G77" s="196"/>
      <c r="H77" s="32"/>
    </row>
  </sheetData>
  <mergeCells count="11">
    <mergeCell ref="B55:F55"/>
    <mergeCell ref="G55:G58"/>
    <mergeCell ref="B56:F58"/>
    <mergeCell ref="E2:G2"/>
    <mergeCell ref="B5:F5"/>
    <mergeCell ref="G5:G8"/>
    <mergeCell ref="B6:F8"/>
    <mergeCell ref="B52:D52"/>
    <mergeCell ref="E52:G54"/>
    <mergeCell ref="B53:D53"/>
    <mergeCell ref="B54:D54"/>
  </mergeCells>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rowBreaks count="1" manualBreakCount="1">
    <brk id="51" max="7" man="1"/>
  </rowBreaks>
  <extLst>
    <ext xmlns:x14="http://schemas.microsoft.com/office/spreadsheetml/2009/9/main" uri="{78C0D931-6437-407d-A8EE-F0AAD7539E65}">
      <x14:conditionalFormattings>
        <x14:conditionalFormatting xmlns:xm="http://schemas.microsoft.com/office/excel/2006/main">
          <x14:cfRule type="expression" priority="4" id="{1524751E-8066-47E5-88CC-4A75322C418C}">
            <xm:f>AND(Information!$C$8=FALSE,$D10&lt;&gt;"P C Sum",$D10&lt;&gt;"PC Sum",$D10&lt;&gt;"P Sum",$D10&lt;&gt;"Prov Sum")</xm:f>
            <x14:dxf>
              <font>
                <strike val="0"/>
                <color theme="0"/>
              </font>
              <numFmt numFmtId="4" formatCode="#,##0.00"/>
            </x14:dxf>
          </x14:cfRule>
          <xm:sqref>G51 F10:G47 F61:G76</xm:sqref>
        </x14:conditionalFormatting>
        <x14:conditionalFormatting xmlns:xm="http://schemas.microsoft.com/office/excel/2006/main">
          <x14:cfRule type="expression" priority="3" id="{FD87BB05-3F38-4584-BDFA-79B290D8C869}">
            <xm:f>AND(Information!$C$8=FALSE,$D48&lt;&gt;"P C Sum",$D48&lt;&gt;"PC Sum",$D48&lt;&gt;"P Sum",$D48&lt;&gt;"Prov Sum")</xm:f>
            <x14:dxf>
              <font>
                <strike val="0"/>
                <color theme="0"/>
              </font>
              <numFmt numFmtId="4" formatCode="#,##0.00"/>
            </x14:dxf>
          </x14:cfRule>
          <xm:sqref>F48:G50</xm:sqref>
        </x14:conditionalFormatting>
        <x14:conditionalFormatting xmlns:xm="http://schemas.microsoft.com/office/excel/2006/main">
          <x14:cfRule type="expression" priority="2" id="{34AB9AC1-8702-4CCA-9F14-12773933DE63}">
            <xm:f>AND(Information!$C$8=FALSE,$D60&lt;&gt;"P C Sum",$D60&lt;&gt;"PC Sum",$D60&lt;&gt;"P Sum",$D60&lt;&gt;"Prov Sum")</xm:f>
            <x14:dxf>
              <font>
                <strike val="0"/>
                <color theme="0"/>
              </font>
              <numFmt numFmtId="4" formatCode="#,##0.00"/>
            </x14:dxf>
          </x14:cfRule>
          <xm:sqref>G60</xm:sqref>
        </x14:conditionalFormatting>
        <x14:conditionalFormatting xmlns:xm="http://schemas.microsoft.com/office/excel/2006/main">
          <x14:cfRule type="expression" priority="1" id="{7CE92AF8-9DFC-4A4C-8ED5-2CBA4ECD0710}">
            <xm:f>AND(Information!$C$8=FALSE,$D77&lt;&gt;"P C Sum",$D77&lt;&gt;"PC Sum",$D77&lt;&gt;"P Sum",$D77&lt;&gt;"Prov Sum")</xm:f>
            <x14:dxf>
              <font>
                <strike val="0"/>
                <color theme="0"/>
              </font>
              <numFmt numFmtId="4" formatCode="#,##0.00"/>
            </x14:dxf>
          </x14:cfRule>
          <xm:sqref>G77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sheetPr>
  <dimension ref="A1:I37"/>
  <sheetViews>
    <sheetView view="pageBreakPreview" zoomScaleNormal="70" zoomScaleSheetLayoutView="100" workbookViewId="0">
      <selection activeCell="C37" sqref="C37"/>
    </sheetView>
  </sheetViews>
  <sheetFormatPr defaultColWidth="6.85546875" defaultRowHeight="12.75" x14ac:dyDescent="0.2"/>
  <cols>
    <col min="1" max="1" width="0.85546875" style="43" customWidth="1"/>
    <col min="2" max="2" width="11.5703125" style="43" customWidth="1"/>
    <col min="3" max="3" width="45.5703125" style="43" customWidth="1"/>
    <col min="4" max="4" width="13.5703125" style="43" customWidth="1"/>
    <col min="5" max="7" width="15.5703125" style="43" customWidth="1"/>
    <col min="8" max="8" width="0.85546875" style="43" customWidth="1"/>
    <col min="9" max="16384" width="6.85546875" style="43"/>
  </cols>
  <sheetData>
    <row r="1" spans="1:9" x14ac:dyDescent="0.2">
      <c r="G1" s="128"/>
    </row>
    <row r="2" spans="1:9" x14ac:dyDescent="0.2">
      <c r="A2" s="1"/>
      <c r="B2" s="79" t="str">
        <f>Client1</f>
        <v>Province of KwaZulu-Natal</v>
      </c>
      <c r="C2" s="80"/>
      <c r="D2" s="55"/>
      <c r="E2" s="274" t="str">
        <f>"Contract No. "&amp;ContractNo</f>
        <v>Contract No. ZNB01222/00000/00/PMC/INF/21/T</v>
      </c>
      <c r="F2" s="274"/>
      <c r="G2" s="274"/>
      <c r="H2" s="5"/>
      <c r="I2" s="1"/>
    </row>
    <row r="3" spans="1:9" x14ac:dyDescent="0.2">
      <c r="A3" s="1"/>
      <c r="B3" s="78" t="str">
        <f>Client2</f>
        <v>Department of Transport</v>
      </c>
      <c r="C3" s="80"/>
      <c r="D3" s="55"/>
      <c r="E3" s="55"/>
      <c r="F3" s="56"/>
      <c r="G3" s="81"/>
      <c r="H3" s="5"/>
      <c r="I3" s="1"/>
    </row>
    <row r="4" spans="1:9" x14ac:dyDescent="0.2">
      <c r="A4" s="1"/>
      <c r="B4" s="57"/>
      <c r="C4" s="57"/>
      <c r="D4" s="58"/>
      <c r="E4" s="58"/>
      <c r="F4" s="59"/>
      <c r="G4" s="82"/>
      <c r="H4" s="5"/>
      <c r="I4" s="1"/>
    </row>
    <row r="5" spans="1:9" x14ac:dyDescent="0.2">
      <c r="A5" s="1"/>
      <c r="B5" s="265" t="s">
        <v>8</v>
      </c>
      <c r="C5" s="266"/>
      <c r="D5" s="266"/>
      <c r="E5" s="266"/>
      <c r="F5" s="266"/>
      <c r="G5" s="267" t="str">
        <f>"CHAPTER "&amp;B11</f>
        <v>CHAPTER C3.3</v>
      </c>
      <c r="H5" s="6"/>
      <c r="I5" s="1"/>
    </row>
    <row r="6" spans="1:9" ht="6" customHeight="1" x14ac:dyDescent="0.2">
      <c r="A6" s="1"/>
      <c r="B6" s="270" t="str">
        <f>ContractDescription</f>
        <v>PROVISION OF ROUTINE AND SAFETY MAINTENANCE ON VARIOUS ROADS WITHIN THE NEW HANOVER ZONE - UMSHWATHI AREA OFFICE</v>
      </c>
      <c r="C6" s="271"/>
      <c r="D6" s="271"/>
      <c r="E6" s="271"/>
      <c r="F6" s="271"/>
      <c r="G6" s="268"/>
      <c r="H6" s="7"/>
      <c r="I6" s="1"/>
    </row>
    <row r="7" spans="1:9" x14ac:dyDescent="0.2">
      <c r="A7" s="1"/>
      <c r="B7" s="270"/>
      <c r="C7" s="271"/>
      <c r="D7" s="271"/>
      <c r="E7" s="271"/>
      <c r="F7" s="271"/>
      <c r="G7" s="268"/>
      <c r="H7" s="7"/>
      <c r="I7" s="1"/>
    </row>
    <row r="8" spans="1:9" ht="6" customHeight="1" x14ac:dyDescent="0.2">
      <c r="A8" s="1"/>
      <c r="B8" s="272"/>
      <c r="C8" s="273"/>
      <c r="D8" s="273"/>
      <c r="E8" s="273"/>
      <c r="F8" s="273"/>
      <c r="G8" s="269"/>
      <c r="H8" s="7"/>
      <c r="I8" s="1"/>
    </row>
    <row r="9" spans="1:9" ht="24" customHeight="1" x14ac:dyDescent="0.2">
      <c r="A9" s="8"/>
      <c r="B9" s="9" t="s">
        <v>0</v>
      </c>
      <c r="C9" s="10" t="s">
        <v>1</v>
      </c>
      <c r="D9" s="10" t="s">
        <v>2</v>
      </c>
      <c r="E9" s="10" t="s">
        <v>3</v>
      </c>
      <c r="F9" s="10" t="s">
        <v>4</v>
      </c>
      <c r="G9" s="10" t="s">
        <v>5</v>
      </c>
      <c r="H9" s="11"/>
      <c r="I9" s="8"/>
    </row>
    <row r="10" spans="1:9" x14ac:dyDescent="0.2">
      <c r="A10" s="1"/>
      <c r="B10" s="42"/>
      <c r="C10" s="13"/>
      <c r="D10" s="14"/>
      <c r="E10" s="14"/>
      <c r="F10" s="15"/>
      <c r="G10" s="22"/>
      <c r="H10" s="17"/>
      <c r="I10" s="1"/>
    </row>
    <row r="11" spans="1:9" ht="51" x14ac:dyDescent="0.2">
      <c r="A11" s="1"/>
      <c r="B11" s="51" t="s">
        <v>135</v>
      </c>
      <c r="C11" s="19" t="s">
        <v>134</v>
      </c>
      <c r="D11" s="14"/>
      <c r="E11" s="14"/>
      <c r="F11" s="15"/>
      <c r="G11" s="22"/>
      <c r="H11" s="17"/>
      <c r="I11" s="1"/>
    </row>
    <row r="12" spans="1:9" x14ac:dyDescent="0.2">
      <c r="A12" s="1"/>
      <c r="B12" s="42"/>
      <c r="C12" s="13"/>
      <c r="D12" s="14"/>
      <c r="E12" s="14"/>
      <c r="F12" s="15"/>
      <c r="G12" s="22"/>
      <c r="H12" s="17"/>
      <c r="I12" s="1"/>
    </row>
    <row r="13" spans="1:9" x14ac:dyDescent="0.2">
      <c r="A13" s="1"/>
      <c r="B13" s="45" t="s">
        <v>133</v>
      </c>
      <c r="C13" s="13" t="s">
        <v>132</v>
      </c>
      <c r="D13" s="14"/>
      <c r="E13" s="14"/>
      <c r="F13" s="15"/>
      <c r="G13" s="22"/>
      <c r="H13" s="17"/>
      <c r="I13" s="1"/>
    </row>
    <row r="14" spans="1:9" x14ac:dyDescent="0.2">
      <c r="A14" s="1"/>
      <c r="B14" s="45"/>
      <c r="C14" s="13"/>
      <c r="D14" s="14"/>
      <c r="E14" s="14"/>
      <c r="F14" s="15"/>
      <c r="G14" s="22"/>
      <c r="H14" s="17"/>
      <c r="I14" s="1"/>
    </row>
    <row r="15" spans="1:9" x14ac:dyDescent="0.2">
      <c r="A15" s="1"/>
      <c r="B15" s="42" t="s">
        <v>131</v>
      </c>
      <c r="C15" s="13" t="s">
        <v>304</v>
      </c>
      <c r="D15" s="20"/>
      <c r="E15" s="21"/>
      <c r="F15" s="15"/>
      <c r="G15" s="22"/>
      <c r="H15" s="44"/>
      <c r="I15" s="1"/>
    </row>
    <row r="16" spans="1:9" x14ac:dyDescent="0.2">
      <c r="A16" s="1"/>
      <c r="B16" s="45"/>
      <c r="C16" s="13"/>
      <c r="D16" s="14"/>
      <c r="E16" s="23"/>
      <c r="F16" s="15"/>
      <c r="G16" s="22"/>
      <c r="H16" s="17"/>
      <c r="I16" s="1"/>
    </row>
    <row r="17" spans="1:9" ht="25.5" x14ac:dyDescent="0.2">
      <c r="A17" s="1"/>
      <c r="B17" s="45" t="s">
        <v>34</v>
      </c>
      <c r="C17" s="13" t="s">
        <v>362</v>
      </c>
      <c r="D17" s="14" t="s">
        <v>6</v>
      </c>
      <c r="E17" s="23">
        <v>50</v>
      </c>
      <c r="F17" s="15"/>
      <c r="G17" s="22"/>
      <c r="H17" s="17"/>
      <c r="I17" s="1"/>
    </row>
    <row r="18" spans="1:9" x14ac:dyDescent="0.2">
      <c r="A18" s="1"/>
      <c r="B18" s="45"/>
      <c r="C18" s="13"/>
      <c r="D18" s="14"/>
      <c r="E18" s="23"/>
      <c r="F18" s="15"/>
      <c r="G18" s="22"/>
      <c r="H18" s="17"/>
      <c r="I18" s="1"/>
    </row>
    <row r="19" spans="1:9" ht="25.5" x14ac:dyDescent="0.2">
      <c r="A19" s="1"/>
      <c r="B19" s="45" t="s">
        <v>35</v>
      </c>
      <c r="C19" s="13" t="s">
        <v>363</v>
      </c>
      <c r="D19" s="14" t="s">
        <v>6</v>
      </c>
      <c r="E19" s="23">
        <v>50</v>
      </c>
      <c r="F19" s="15"/>
      <c r="G19" s="22"/>
      <c r="H19" s="17"/>
      <c r="I19" s="1"/>
    </row>
    <row r="20" spans="1:9" x14ac:dyDescent="0.2">
      <c r="A20" s="1"/>
      <c r="B20" s="45"/>
      <c r="C20" s="24"/>
      <c r="D20" s="47"/>
      <c r="E20" s="23"/>
      <c r="F20" s="15"/>
      <c r="G20" s="22"/>
      <c r="H20" s="48"/>
      <c r="I20" s="1"/>
    </row>
    <row r="21" spans="1:9" x14ac:dyDescent="0.2">
      <c r="A21" s="1"/>
      <c r="B21" s="45" t="s">
        <v>130</v>
      </c>
      <c r="C21" s="13" t="s">
        <v>129</v>
      </c>
      <c r="D21" s="14"/>
      <c r="E21" s="23"/>
      <c r="F21" s="15"/>
      <c r="G21" s="22"/>
      <c r="H21" s="44"/>
      <c r="I21" s="1"/>
    </row>
    <row r="22" spans="1:9" x14ac:dyDescent="0.2">
      <c r="A22" s="1"/>
      <c r="B22" s="45"/>
      <c r="C22" s="13"/>
      <c r="D22" s="14"/>
      <c r="E22" s="23"/>
      <c r="F22" s="15"/>
      <c r="G22" s="22"/>
      <c r="H22" s="17"/>
      <c r="I22" s="1"/>
    </row>
    <row r="23" spans="1:9" x14ac:dyDescent="0.2">
      <c r="A23" s="1"/>
      <c r="B23" s="45" t="s">
        <v>128</v>
      </c>
      <c r="C23" s="13" t="s">
        <v>305</v>
      </c>
      <c r="D23" s="14"/>
      <c r="E23" s="23"/>
      <c r="F23" s="15"/>
      <c r="G23" s="22"/>
      <c r="H23" s="17"/>
      <c r="I23" s="1"/>
    </row>
    <row r="24" spans="1:9" x14ac:dyDescent="0.2">
      <c r="A24" s="1"/>
      <c r="B24" s="45"/>
      <c r="C24" s="13"/>
      <c r="D24" s="14"/>
      <c r="E24" s="23"/>
      <c r="F24" s="15"/>
      <c r="G24" s="22"/>
      <c r="H24" s="17"/>
      <c r="I24" s="1"/>
    </row>
    <row r="25" spans="1:9" ht="24" x14ac:dyDescent="0.2">
      <c r="A25" s="1"/>
      <c r="B25" s="45" t="s">
        <v>34</v>
      </c>
      <c r="C25" s="218" t="s">
        <v>364</v>
      </c>
      <c r="D25" s="14" t="s">
        <v>6</v>
      </c>
      <c r="E25" s="23">
        <v>50</v>
      </c>
      <c r="F25" s="15"/>
      <c r="G25" s="22"/>
      <c r="H25" s="17"/>
      <c r="I25" s="1"/>
    </row>
    <row r="26" spans="1:9" x14ac:dyDescent="0.2">
      <c r="A26" s="1"/>
      <c r="B26" s="45"/>
      <c r="C26" s="218"/>
      <c r="D26" s="14"/>
      <c r="E26" s="23"/>
      <c r="F26" s="15"/>
      <c r="G26" s="22"/>
      <c r="H26" s="17"/>
      <c r="I26" s="1"/>
    </row>
    <row r="27" spans="1:9" ht="24" x14ac:dyDescent="0.2">
      <c r="A27" s="1"/>
      <c r="B27" s="45" t="s">
        <v>35</v>
      </c>
      <c r="C27" s="218" t="s">
        <v>365</v>
      </c>
      <c r="D27" s="14" t="s">
        <v>6</v>
      </c>
      <c r="E27" s="23">
        <v>120</v>
      </c>
      <c r="F27" s="15"/>
      <c r="G27" s="22"/>
      <c r="H27" s="17"/>
      <c r="I27" s="1"/>
    </row>
    <row r="28" spans="1:9" x14ac:dyDescent="0.2">
      <c r="A28" s="1"/>
      <c r="B28" s="45"/>
      <c r="C28" s="13"/>
      <c r="D28" s="14"/>
      <c r="E28" s="23"/>
      <c r="F28" s="15"/>
      <c r="G28" s="22"/>
      <c r="H28" s="17"/>
      <c r="I28" s="1"/>
    </row>
    <row r="29" spans="1:9" ht="38.25" x14ac:dyDescent="0.2">
      <c r="A29" s="1"/>
      <c r="B29" s="45" t="s">
        <v>127</v>
      </c>
      <c r="C29" s="13" t="s">
        <v>126</v>
      </c>
      <c r="D29" s="14"/>
      <c r="E29" s="14"/>
      <c r="F29" s="15"/>
      <c r="G29" s="22"/>
      <c r="H29" s="17"/>
      <c r="I29" s="1"/>
    </row>
    <row r="30" spans="1:9" x14ac:dyDescent="0.2">
      <c r="A30" s="1"/>
      <c r="B30" s="45"/>
      <c r="C30" s="13"/>
      <c r="D30" s="14"/>
      <c r="E30" s="14"/>
      <c r="F30" s="15"/>
      <c r="G30" s="22"/>
      <c r="H30" s="17"/>
      <c r="I30" s="1"/>
    </row>
    <row r="31" spans="1:9" ht="25.5" x14ac:dyDescent="0.2">
      <c r="A31" s="1"/>
      <c r="B31" s="45" t="s">
        <v>125</v>
      </c>
      <c r="C31" s="13" t="s">
        <v>124</v>
      </c>
      <c r="D31" s="14" t="s">
        <v>6</v>
      </c>
      <c r="E31" s="14">
        <v>20</v>
      </c>
      <c r="F31" s="15"/>
      <c r="G31" s="22"/>
      <c r="H31" s="17"/>
      <c r="I31" s="1"/>
    </row>
    <row r="32" spans="1:9" x14ac:dyDescent="0.2">
      <c r="A32" s="1"/>
      <c r="B32" s="45"/>
      <c r="C32" s="13"/>
      <c r="D32" s="47"/>
      <c r="E32" s="14"/>
      <c r="F32" s="15"/>
      <c r="G32" s="22"/>
      <c r="H32" s="17"/>
      <c r="I32" s="1"/>
    </row>
    <row r="33" spans="1:9" ht="25.5" x14ac:dyDescent="0.2">
      <c r="A33" s="1"/>
      <c r="B33" s="45" t="s">
        <v>123</v>
      </c>
      <c r="C33" s="25" t="s">
        <v>122</v>
      </c>
      <c r="D33" s="47" t="s">
        <v>6</v>
      </c>
      <c r="E33" s="47">
        <v>10</v>
      </c>
      <c r="F33" s="15"/>
      <c r="G33" s="22"/>
      <c r="H33" s="48"/>
      <c r="I33" s="1"/>
    </row>
    <row r="34" spans="1:9" x14ac:dyDescent="0.2">
      <c r="A34" s="1"/>
      <c r="B34" s="45"/>
      <c r="C34" s="13"/>
      <c r="D34" s="14"/>
      <c r="E34" s="14"/>
      <c r="F34" s="15"/>
      <c r="G34" s="22"/>
      <c r="H34" s="17"/>
      <c r="I34" s="1"/>
    </row>
    <row r="35" spans="1:9" x14ac:dyDescent="0.2">
      <c r="B35" s="42"/>
      <c r="C35" s="13"/>
      <c r="D35" s="50"/>
      <c r="E35" s="21"/>
      <c r="F35" s="15"/>
      <c r="G35" s="22"/>
    </row>
    <row r="36" spans="1:9" x14ac:dyDescent="0.2">
      <c r="B36" s="45"/>
      <c r="C36" s="13"/>
      <c r="D36" s="14"/>
      <c r="E36" s="23"/>
      <c r="F36" s="15"/>
      <c r="G36" s="22"/>
    </row>
    <row r="37" spans="1:9" s="26" customFormat="1" ht="18" customHeight="1" x14ac:dyDescent="0.2">
      <c r="B37" s="96" t="str">
        <f>$B$11</f>
        <v>C3.3</v>
      </c>
      <c r="C37" s="304" t="s">
        <v>228</v>
      </c>
      <c r="D37" s="29"/>
      <c r="E37" s="30"/>
      <c r="F37" s="29"/>
      <c r="G37" s="196"/>
      <c r="H37" s="32"/>
    </row>
  </sheetData>
  <mergeCells count="4">
    <mergeCell ref="E2:G2"/>
    <mergeCell ref="B5:F5"/>
    <mergeCell ref="G5:G8"/>
    <mergeCell ref="B6:F8"/>
  </mergeCells>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9" id="{E2390B61-920C-4963-8E71-9E2EAE72593E}">
            <xm:f>AND(Information!$C$8=FALSE,$D28&lt;&gt;"P C Sum",$D28&lt;&gt;"PC Sum",$D28&lt;&gt;"P Sum",$D28&lt;&gt;"Prov Sum")</xm:f>
            <x14:dxf>
              <font>
                <strike val="0"/>
                <color theme="0"/>
              </font>
              <numFmt numFmtId="4" formatCode="#,##0.00"/>
            </x14:dxf>
          </x14:cfRule>
          <xm:sqref>F28:G36</xm:sqref>
        </x14:conditionalFormatting>
        <x14:conditionalFormatting xmlns:xm="http://schemas.microsoft.com/office/excel/2006/main">
          <x14:cfRule type="expression" priority="8" id="{84DD1609-1BB3-469E-9DD6-6B858E515F17}">
            <xm:f>AND(Information!$C$8=FALSE,$D37&lt;&gt;"P C Sum",$D37&lt;&gt;"PC Sum",$D37&lt;&gt;"P Sum",$D37&lt;&gt;"Prov Sum")</xm:f>
            <x14:dxf>
              <font>
                <strike val="0"/>
                <color theme="0"/>
              </font>
              <numFmt numFmtId="4" formatCode="#,##0.00"/>
            </x14:dxf>
          </x14:cfRule>
          <xm:sqref>G37</xm:sqref>
        </x14:conditionalFormatting>
        <x14:conditionalFormatting xmlns:xm="http://schemas.microsoft.com/office/excel/2006/main">
          <x14:cfRule type="expression" priority="7" id="{09500EE6-1B25-4F4A-935D-9AD6B929C181}">
            <xm:f>AND(Information!$C$8=FALSE,$D10&lt;&gt;"P C Sum",$D10&lt;&gt;"PC Sum",$D10&lt;&gt;"P Sum",$D10&lt;&gt;"Prov Sum")</xm:f>
            <x14:dxf>
              <font>
                <strike val="0"/>
                <color theme="0"/>
              </font>
              <numFmt numFmtId="4" formatCode="#,##0.00"/>
            </x14:dxf>
          </x14:cfRule>
          <xm:sqref>F10:G18 F20:G26</xm:sqref>
        </x14:conditionalFormatting>
        <x14:conditionalFormatting xmlns:xm="http://schemas.microsoft.com/office/excel/2006/main">
          <x14:cfRule type="expression" priority="2" id="{C7523155-11A6-4A3F-BA61-4F36C3D6FD48}">
            <xm:f>AND(Information!$C$8=FALSE,$D19&lt;&gt;"P C Sum",$D19&lt;&gt;"PC Sum",$D19&lt;&gt;"P Sum",$D19&lt;&gt;"Prov Sum")</xm:f>
            <x14:dxf>
              <font>
                <strike val="0"/>
                <color theme="0"/>
              </font>
              <numFmt numFmtId="4" formatCode="#,##0.00"/>
            </x14:dxf>
          </x14:cfRule>
          <xm:sqref>F19:G19</xm:sqref>
        </x14:conditionalFormatting>
        <x14:conditionalFormatting xmlns:xm="http://schemas.microsoft.com/office/excel/2006/main">
          <x14:cfRule type="expression" priority="1" id="{905343EB-46C1-4159-9F36-D2BC458DB810}">
            <xm:f>AND(Information!$C$8=FALSE,$D27&lt;&gt;"P C Sum",$D27&lt;&gt;"PC Sum",$D27&lt;&gt;"P Sum",$D27&lt;&gt;"Prov Sum")</xm:f>
            <x14:dxf>
              <font>
                <strike val="0"/>
                <color theme="0"/>
              </font>
              <numFmt numFmtId="4" formatCode="#,##0.00"/>
            </x14:dxf>
          </x14:cfRule>
          <xm:sqref>F27:G27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31</vt:i4>
      </vt:variant>
    </vt:vector>
  </HeadingPairs>
  <TitlesOfParts>
    <vt:vector size="55" baseType="lpstr">
      <vt:lpstr>Information</vt:lpstr>
      <vt:lpstr>C1.2</vt:lpstr>
      <vt:lpstr>C1.3</vt:lpstr>
      <vt:lpstr>C1.5</vt:lpstr>
      <vt:lpstr>C1.6 </vt:lpstr>
      <vt:lpstr>C1.7</vt:lpstr>
      <vt:lpstr>C3.1</vt:lpstr>
      <vt:lpstr>C3.2</vt:lpstr>
      <vt:lpstr>C3.3</vt:lpstr>
      <vt:lpstr>C4.1</vt:lpstr>
      <vt:lpstr>C5.1</vt:lpstr>
      <vt:lpstr>C5.3</vt:lpstr>
      <vt:lpstr>C6.1</vt:lpstr>
      <vt:lpstr>C8.5</vt:lpstr>
      <vt:lpstr>C8.8</vt:lpstr>
      <vt:lpstr>C9.1</vt:lpstr>
      <vt:lpstr>C11.5</vt:lpstr>
      <vt:lpstr>C11.9</vt:lpstr>
      <vt:lpstr>A1</vt:lpstr>
      <vt:lpstr>Chapter E</vt:lpstr>
      <vt:lpstr>E1</vt:lpstr>
      <vt:lpstr>Chapter F</vt:lpstr>
      <vt:lpstr>F1</vt:lpstr>
      <vt:lpstr>Summary1</vt:lpstr>
      <vt:lpstr>_Duration</vt:lpstr>
      <vt:lpstr>Client1</vt:lpstr>
      <vt:lpstr>Client2</vt:lpstr>
      <vt:lpstr>ContractDescription</vt:lpstr>
      <vt:lpstr>ContractNo</vt:lpstr>
      <vt:lpstr>'A1'!Print_Area</vt:lpstr>
      <vt:lpstr>C1.2!Print_Area</vt:lpstr>
      <vt:lpstr>C1.3!Print_Area</vt:lpstr>
      <vt:lpstr>C1.5!Print_Area</vt:lpstr>
      <vt:lpstr>'C1.6 '!Print_Area</vt:lpstr>
      <vt:lpstr>C1.7!Print_Area</vt:lpstr>
      <vt:lpstr>C11.5!Print_Area</vt:lpstr>
      <vt:lpstr>C11.9!Print_Area</vt:lpstr>
      <vt:lpstr>C3.1!Print_Area</vt:lpstr>
      <vt:lpstr>C3.2!Print_Area</vt:lpstr>
      <vt:lpstr>C3.3!Print_Area</vt:lpstr>
      <vt:lpstr>C4.1!Print_Area</vt:lpstr>
      <vt:lpstr>C5.1!Print_Area</vt:lpstr>
      <vt:lpstr>C5.3!Print_Area</vt:lpstr>
      <vt:lpstr>C6.1!Print_Area</vt:lpstr>
      <vt:lpstr>C8.5!Print_Area</vt:lpstr>
      <vt:lpstr>C8.8!Print_Area</vt:lpstr>
      <vt:lpstr>C9.1!Print_Area</vt:lpstr>
      <vt:lpstr>'Chapter E'!Print_Area</vt:lpstr>
      <vt:lpstr>'Chapter F'!Print_Area</vt:lpstr>
      <vt:lpstr>'E1'!Print_Area</vt:lpstr>
      <vt:lpstr>'F1'!Print_Area</vt:lpstr>
      <vt:lpstr>Information!Print_Area</vt:lpstr>
      <vt:lpstr>Summary1!Print_Area</vt:lpstr>
      <vt:lpstr>C11.5!Print_Titles</vt:lpstr>
      <vt:lpstr>C11.9!Print_Titles</vt:lpstr>
    </vt:vector>
  </TitlesOfParts>
  <Company>Ninham Shand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Tjaart vd Walt</dc:creator>
  <cp:lastModifiedBy>Presheila Ismail</cp:lastModifiedBy>
  <cp:lastPrinted>2021-12-02T07:03:42Z</cp:lastPrinted>
  <dcterms:created xsi:type="dcterms:W3CDTF">2002-10-04T09:45:02Z</dcterms:created>
  <dcterms:modified xsi:type="dcterms:W3CDTF">2022-02-15T11:31:19Z</dcterms:modified>
</cp:coreProperties>
</file>